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ssumptions" sheetId="1" state="visible" r:id="rId1"/>
    <sheet xmlns:r="http://schemas.openxmlformats.org/officeDocument/2006/relationships" name="1 Revenue" sheetId="2" state="visible" r:id="rId2"/>
    <sheet xmlns:r="http://schemas.openxmlformats.org/officeDocument/2006/relationships" name="2 COGS" sheetId="3" state="visible" r:id="rId3"/>
    <sheet xmlns:r="http://schemas.openxmlformats.org/officeDocument/2006/relationships" name="3 Labor" sheetId="4" state="visible" r:id="rId4"/>
    <sheet xmlns:r="http://schemas.openxmlformats.org/officeDocument/2006/relationships" name="4 Operating Expenses" sheetId="5" state="visible" r:id="rId5"/>
    <sheet xmlns:r="http://schemas.openxmlformats.org/officeDocument/2006/relationships" name="5 Depreciation" sheetId="6" state="visible" r:id="rId6"/>
    <sheet xmlns:r="http://schemas.openxmlformats.org/officeDocument/2006/relationships" name="6 Investment" sheetId="7" state="visible" r:id="rId7"/>
    <sheet xmlns:r="http://schemas.openxmlformats.org/officeDocument/2006/relationships" name="7 Break-Even" sheetId="8" state="visible" r:id="rId8"/>
    <sheet xmlns:r="http://schemas.openxmlformats.org/officeDocument/2006/relationships" name="8 Income Statement" sheetId="9" state="visible" r:id="rId9"/>
    <sheet xmlns:r="http://schemas.openxmlformats.org/officeDocument/2006/relationships" name="9 Balance Sheet" sheetId="10" state="visible" r:id="rId10"/>
    <sheet xmlns:r="http://schemas.openxmlformats.org/officeDocument/2006/relationships" name="10 Cash Flow" sheetId="11" state="visible" r:id="rId11"/>
    <sheet xmlns:r="http://schemas.openxmlformats.org/officeDocument/2006/relationships" name="11 Control Board" sheetId="12" state="visible" r:id="rId12"/>
    <sheet xmlns:r="http://schemas.openxmlformats.org/officeDocument/2006/relationships" name="12 Monthly Close" sheetId="13" state="visible" r:id="rId13"/>
  </sheets>
  <definedNames/>
  <calcPr calcId="124519" fullCalcOnLoad="1"/>
</workbook>
</file>

<file path=xl/styles.xml><?xml version="1.0" encoding="utf-8"?>
<styleSheet xmlns="http://schemas.openxmlformats.org/spreadsheetml/2006/main">
  <numFmts count="4">
    <numFmt numFmtId="164" formatCode="0.0%"/>
    <numFmt numFmtId="165" formatCode="&quot;$&quot;#,##0.00"/>
    <numFmt numFmtId="166" formatCode="&quot;$&quot;#,##0"/>
    <numFmt numFmtId="167" formatCode="0.0"/>
  </numFmts>
  <fonts count="6">
    <font>
      <name val="Calibri"/>
      <family val="2"/>
      <color theme="1"/>
      <sz val="11"/>
      <scheme val="minor"/>
    </font>
    <font>
      <name val="Helvetica"/>
      <b val="1"/>
      <color rgb="FF000000"/>
      <sz val="12"/>
    </font>
    <font>
      <name val="Helvetica"/>
      <i val="1"/>
      <color rgb="FF4A4745"/>
      <sz val="8"/>
    </font>
    <font>
      <name val="Helvetica"/>
      <b val="1"/>
      <color rgb="FFE5E2DE"/>
      <sz val="8"/>
    </font>
    <font>
      <name val="Helvetica"/>
      <color rgb="FF4A4745"/>
      <sz val="9"/>
    </font>
    <font>
      <name val="Helvetica"/>
      <b val="1"/>
      <color rgb="FF000000"/>
      <sz val="9"/>
    </font>
  </fonts>
  <fills count="5">
    <fill>
      <patternFill/>
    </fill>
    <fill>
      <patternFill patternType="gray125"/>
    </fill>
    <fill>
      <patternFill patternType="solid">
        <fgColor rgb="FFB2ABA4"/>
      </patternFill>
    </fill>
    <fill>
      <patternFill patternType="solid">
        <fgColor rgb="FFDCE7FB"/>
      </patternFill>
    </fill>
    <fill>
      <patternFill patternType="solid">
        <fgColor rgb="FFF0EEE9"/>
      </patternFill>
    </fill>
  </fills>
  <borders count="2">
    <border>
      <left/>
      <right/>
      <top/>
      <bottom/>
      <diagonal/>
    </border>
    <border>
      <left style="thin">
        <color rgb="FFB2ABA4"/>
      </left>
      <right style="thin">
        <color rgb="FFB2ABA4"/>
      </right>
      <top style="thin">
        <color rgb="FFB2ABA4"/>
      </top>
      <bottom style="thin">
        <color rgb="FFB2ABA4"/>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left" vertical="center" wrapText="1"/>
    </xf>
    <xf numFmtId="0" fontId="3" fillId="2" borderId="1" applyAlignment="1" pivotButton="0" quotePrefix="0" xfId="0">
      <alignment horizontal="right" vertical="center" wrapText="1"/>
    </xf>
    <xf numFmtId="0" fontId="4" fillId="0" borderId="1" applyAlignment="1" pivotButton="0" quotePrefix="0" xfId="0">
      <alignment horizontal="left"/>
    </xf>
    <xf numFmtId="0" fontId="4" fillId="3" borderId="1" applyAlignment="1" pivotButton="0" quotePrefix="0" xfId="0">
      <alignment horizontal="right"/>
    </xf>
    <xf numFmtId="1" fontId="4" fillId="3" borderId="1" applyAlignment="1" pivotButton="0" quotePrefix="0" xfId="0">
      <alignment horizontal="right"/>
    </xf>
    <xf numFmtId="164" fontId="4" fillId="3" borderId="1" applyAlignment="1" pivotButton="0" quotePrefix="0" xfId="0">
      <alignment horizontal="right"/>
    </xf>
    <xf numFmtId="0" fontId="4" fillId="3" borderId="1" applyAlignment="1" pivotButton="0" quotePrefix="0" xfId="0">
      <alignment horizontal="left"/>
    </xf>
    <xf numFmtId="3" fontId="4" fillId="3" borderId="1" applyAlignment="1" pivotButton="0" quotePrefix="0" xfId="0">
      <alignment horizontal="right"/>
    </xf>
    <xf numFmtId="165" fontId="4" fillId="3" borderId="1" applyAlignment="1" pivotButton="0" quotePrefix="0" xfId="0">
      <alignment horizontal="right"/>
    </xf>
    <xf numFmtId="166" fontId="4" fillId="0" borderId="1" applyAlignment="1" pivotButton="0" quotePrefix="0" xfId="0">
      <alignment horizontal="right"/>
    </xf>
    <xf numFmtId="164" fontId="4" fillId="0" borderId="1" applyAlignment="1" pivotButton="0" quotePrefix="0" xfId="0">
      <alignment horizontal="right"/>
    </xf>
    <xf numFmtId="0" fontId="5" fillId="4" borderId="1" applyAlignment="1" pivotButton="0" quotePrefix="0" xfId="0">
      <alignment horizontal="left"/>
    </xf>
    <xf numFmtId="3" fontId="5" fillId="4" borderId="1" applyAlignment="1" pivotButton="0" quotePrefix="0" xfId="0">
      <alignment horizontal="right"/>
    </xf>
    <xf numFmtId="166" fontId="5" fillId="4" borderId="1" applyAlignment="1" pivotButton="0" quotePrefix="0" xfId="0">
      <alignment horizontal="right"/>
    </xf>
    <xf numFmtId="164" fontId="5" fillId="4" borderId="1" applyAlignment="1" pivotButton="0" quotePrefix="0" xfId="0">
      <alignment horizontal="right"/>
    </xf>
    <xf numFmtId="3" fontId="4" fillId="0" borderId="1" applyAlignment="1" pivotButton="0" quotePrefix="0" xfId="0">
      <alignment horizontal="right"/>
    </xf>
    <xf numFmtId="166" fontId="4" fillId="3" borderId="1" applyAlignment="1" pivotButton="0" quotePrefix="0" xfId="0">
      <alignment horizontal="right"/>
    </xf>
    <xf numFmtId="165" fontId="4" fillId="0" borderId="1" applyAlignment="1" pivotButton="0" quotePrefix="0" xfId="0">
      <alignment horizontal="right"/>
    </xf>
    <xf numFmtId="165" fontId="5" fillId="4" borderId="1" applyAlignment="1" pivotButton="0" quotePrefix="0" xfId="0">
      <alignment horizontal="right"/>
    </xf>
    <xf numFmtId="0" fontId="5" fillId="4" borderId="1" applyAlignment="1" pivotButton="0" quotePrefix="0" xfId="0">
      <alignment horizontal="right"/>
    </xf>
    <xf numFmtId="0" fontId="4" fillId="0" borderId="1" applyAlignment="1" pivotButton="0" quotePrefix="0" xfId="0">
      <alignment horizontal="right"/>
    </xf>
    <xf numFmtId="167" fontId="5" fillId="4"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The Model. Assumptions</t>
        </is>
      </c>
    </row>
    <row r="2">
      <c r="A2" s="2" t="inlineStr">
        <is>
          <t>Every figure shaded blue is an input you replace. Everything else is a formula. The two rates below drive years two through five of every sheet.</t>
        </is>
      </c>
    </row>
    <row r="4" ht="24" customHeight="1">
      <c r="A4" s="3" t="inlineStr">
        <is>
          <t>INPUT</t>
        </is>
      </c>
      <c r="B4" s="4" t="inlineStr">
        <is>
          <t>VALUE</t>
        </is>
      </c>
    </row>
    <row r="5">
      <c r="A5" s="5" t="inlineStr">
        <is>
          <t>Business name</t>
        </is>
      </c>
      <c r="B5" s="6" t="inlineStr">
        <is>
          <t>Your Restaurant</t>
        </is>
      </c>
    </row>
    <row r="6">
      <c r="A6" s="5" t="inlineStr">
        <is>
          <t>Seats</t>
        </is>
      </c>
      <c r="B6" s="7" t="n">
        <v>56</v>
      </c>
    </row>
    <row r="7">
      <c r="A7" s="5" t="inlineStr">
        <is>
          <t>Operating days per year</t>
        </is>
      </c>
      <c r="B7" s="7" t="n">
        <v>310</v>
      </c>
    </row>
    <row r="8">
      <c r="A8" s="5" t="inlineStr">
        <is>
          <t>First month with revenue</t>
        </is>
      </c>
      <c r="B8" s="7" t="n">
        <v>4</v>
      </c>
    </row>
    <row r="9">
      <c r="A9" s="5" t="inlineStr">
        <is>
          <t>Annual volume growth, years 2 to 5</t>
        </is>
      </c>
      <c r="B9" s="8" t="n">
        <v>0.03</v>
      </c>
    </row>
    <row r="10">
      <c r="A10" s="5" t="inlineStr">
        <is>
          <t>Annual price increase, years 2 to 5</t>
        </is>
      </c>
      <c r="B10" s="8" t="n">
        <v>0.03</v>
      </c>
    </row>
    <row r="11">
      <c r="A11" s="5" t="inlineStr">
        <is>
          <t>Annual cost inflation, years 2 to 5</t>
        </is>
      </c>
      <c r="B11" s="8" t="n">
        <v>0.03</v>
      </c>
    </row>
    <row r="12">
      <c r="A12" s="5" t="inlineStr">
        <is>
          <t>Payroll taxes and benefits, as a factor of wages</t>
        </is>
      </c>
      <c r="B12" s="8" t="n">
        <v>0.22</v>
      </c>
    </row>
    <row r="13">
      <c r="A13" s="5" t="inlineStr">
        <is>
          <t>Effective tax rate on profit</t>
        </is>
      </c>
      <c r="B13" s="8" t="n">
        <v>0.21</v>
      </c>
    </row>
    <row r="14">
      <c r="A14" s="5" t="inlineStr">
        <is>
          <t>Discount rate for net present value</t>
        </is>
      </c>
      <c r="B14" s="8" t="n">
        <v>0.1</v>
      </c>
    </row>
    <row r="15">
      <c r="A15" s="5" t="inlineStr">
        <is>
          <t>Minimum acceptable margin of safety, year 1</t>
        </is>
      </c>
      <c r="B15" s="8" t="n">
        <v>0.15</v>
      </c>
    </row>
    <row r="16">
      <c r="A16" s="5" t="inlineStr">
        <is>
          <t>Rate on the next best use of the same capital</t>
        </is>
      </c>
      <c r="B16" s="8" t="n">
        <v>0.04</v>
      </c>
    </row>
    <row r="17">
      <c r="A17" s="5" t="inlineStr">
        <is>
          <t>Reason for the discount rate, in words, with the word because in it</t>
        </is>
      </c>
      <c r="B17" s="6" t="inlineStr">
        <is>
          <t>Because ...</t>
        </is>
      </c>
    </row>
    <row r="19">
      <c r="A19" s="2" t="inlineStr">
        <is>
          <t>State the growth and inflation rates out loud when anyone reads this model. They are assumptions, not derivations, and they drive every five-year number in the workbook.</t>
        </is>
      </c>
    </row>
    <row r="20">
      <c r="A20" s="2" t="inlineStr">
        <is>
          <t>The rate on the next best use is not decoration. It is the floor this plan has to beat, and sheet 10 measures the plan against it.</t>
        </is>
      </c>
    </row>
  </sheetData>
  <mergeCells count="2">
    <mergeCell ref="A19:F19"/>
    <mergeCell ref="A20:F2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6"/>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 Revenue Build</t>
        </is>
      </c>
    </row>
    <row r="2">
      <c r="A2" s="2" t="inlineStr">
        <is>
          <t>Units come from Stage 7 (G1, G2). Prices come from Stage 6 (F1). Nothing here is typed in from a target.</t>
        </is>
      </c>
    </row>
    <row r="4" ht="24" customHeight="1">
      <c r="A4" s="3" t="inlineStr">
        <is>
          <t>MENU LINE</t>
        </is>
      </c>
      <c r="B4" s="4" t="inlineStr">
        <is>
          <t>UNITS, YEAR 1</t>
        </is>
      </c>
      <c r="C4" s="4" t="inlineStr">
        <is>
          <t>PRICE</t>
        </is>
      </c>
      <c r="D4" s="4" t="inlineStr">
        <is>
          <t>REVENUE</t>
        </is>
      </c>
      <c r="E4" s="4" t="inlineStr">
        <is>
          <t>MIX % OF UNITS</t>
        </is>
      </c>
    </row>
    <row r="5">
      <c r="A5" s="9" t="inlineStr">
        <is>
          <t>Burgers</t>
        </is>
      </c>
      <c r="B5" s="10" t="n">
        <v>16500</v>
      </c>
      <c r="C5" s="11" t="n">
        <v>19</v>
      </c>
      <c r="D5" s="12">
        <f>B5*C5</f>
        <v/>
      </c>
      <c r="E5" s="13">
        <f>IFERROR(B5/$B$10,0)</f>
        <v/>
      </c>
    </row>
    <row r="6">
      <c r="A6" s="9" t="inlineStr">
        <is>
          <t>Sandwiches</t>
        </is>
      </c>
      <c r="B6" s="10" t="n">
        <v>20100</v>
      </c>
      <c r="C6" s="11" t="n">
        <v>14</v>
      </c>
      <c r="D6" s="12">
        <f>B6*C6</f>
        <v/>
      </c>
      <c r="E6" s="13">
        <f>IFERROR(B6/$B$10,0)</f>
        <v/>
      </c>
    </row>
    <row r="7">
      <c r="A7" s="9" t="inlineStr">
        <is>
          <t>Salads</t>
        </is>
      </c>
      <c r="B7" s="10" t="n">
        <v>11000</v>
      </c>
      <c r="C7" s="11" t="n">
        <v>13</v>
      </c>
      <c r="D7" s="12">
        <f>B7*C7</f>
        <v/>
      </c>
      <c r="E7" s="13">
        <f>IFERROR(B7/$B$10,0)</f>
        <v/>
      </c>
    </row>
    <row r="8">
      <c r="A8" s="9" t="inlineStr">
        <is>
          <t>Sides</t>
        </is>
      </c>
      <c r="B8" s="10" t="n">
        <v>25500</v>
      </c>
      <c r="C8" s="11" t="n">
        <v>5.5</v>
      </c>
      <c r="D8" s="12">
        <f>B8*C8</f>
        <v/>
      </c>
      <c r="E8" s="13">
        <f>IFERROR(B8/$B$10,0)</f>
        <v/>
      </c>
    </row>
    <row r="9">
      <c r="A9" s="9" t="inlineStr">
        <is>
          <t>Beverages</t>
        </is>
      </c>
      <c r="B9" s="10" t="n">
        <v>18200</v>
      </c>
      <c r="C9" s="11" t="n">
        <v>4</v>
      </c>
      <c r="D9" s="12">
        <f>B9*C9</f>
        <v/>
      </c>
      <c r="E9" s="13">
        <f>IFERROR(B9/$B$10,0)</f>
        <v/>
      </c>
    </row>
    <row r="10">
      <c r="A10" s="14" t="inlineStr">
        <is>
          <t>Total</t>
        </is>
      </c>
      <c r="B10" s="15">
        <f>SUM(B5:B9)</f>
        <v/>
      </c>
      <c r="D10" s="16">
        <f>SUM(D5:D9)</f>
        <v/>
      </c>
      <c r="E10" s="17">
        <f>SUM(E5:E9)</f>
        <v/>
      </c>
    </row>
    <row r="13" ht="24" customHeight="1">
      <c r="A13" s="3" t="inlineStr">
        <is>
          <t>FIVE-YEAR REVENUE</t>
        </is>
      </c>
      <c r="B13" s="4" t="inlineStr">
        <is>
          <t>Year 1</t>
        </is>
      </c>
      <c r="C13" s="4" t="inlineStr">
        <is>
          <t>Year 2</t>
        </is>
      </c>
      <c r="D13" s="4" t="inlineStr">
        <is>
          <t>Year 3</t>
        </is>
      </c>
      <c r="E13" s="4" t="inlineStr">
        <is>
          <t>Year 4</t>
        </is>
      </c>
      <c r="F13" s="4" t="inlineStr">
        <is>
          <t>Year 5</t>
        </is>
      </c>
    </row>
    <row r="14">
      <c r="A14" s="5" t="inlineStr">
        <is>
          <t>Revenue</t>
        </is>
      </c>
      <c r="B14" s="12">
        <f>D10</f>
        <v/>
      </c>
      <c r="C14" s="12">
        <f>B14*(1+Assumptions!$B$9)*(1+Assumptions!$B$10)</f>
        <v/>
      </c>
      <c r="D14" s="12">
        <f>C14*(1+Assumptions!$B$9)*(1+Assumptions!$B$10)</f>
        <v/>
      </c>
      <c r="E14" s="12">
        <f>D14*(1+Assumptions!$B$9)*(1+Assumptions!$B$10)</f>
        <v/>
      </c>
      <c r="F14" s="12">
        <f>E14*(1+Assumptions!$B$9)*(1+Assumptions!$B$10)</f>
        <v/>
      </c>
    </row>
    <row r="16">
      <c r="A16" s="2" t="inlineStr">
        <is>
          <t>Year 1 assumes a full year of trading. If the business opens mid-year, scale year 1 revenue and year 1 fixed cost by the same number of months, or the break-even on sheet 7 will not be comparable to it.</t>
        </is>
      </c>
    </row>
  </sheetData>
  <mergeCells count="1">
    <mergeCell ref="A16:G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2. Cost of Goods</t>
        </is>
      </c>
    </row>
    <row r="2">
      <c r="A2" s="2" t="inlineStr">
        <is>
          <t>Plate cost per unit comes from Stage 5 (E1), after the yield test.</t>
        </is>
      </c>
    </row>
    <row r="4" ht="24" customHeight="1">
      <c r="A4" s="3" t="inlineStr">
        <is>
          <t>MENU LINE</t>
        </is>
      </c>
      <c r="B4" s="4" t="inlineStr">
        <is>
          <t>UNITS</t>
        </is>
      </c>
      <c r="C4" s="4" t="inlineStr">
        <is>
          <t>PLATE COST</t>
        </is>
      </c>
      <c r="D4" s="4" t="inlineStr">
        <is>
          <t>TOTAL COST</t>
        </is>
      </c>
      <c r="E4" s="4" t="inlineStr">
        <is>
          <t>FOOD COST %</t>
        </is>
      </c>
    </row>
    <row r="5">
      <c r="A5" s="5">
        <f>'1 Revenue'!A5</f>
        <v/>
      </c>
      <c r="B5" s="18">
        <f>'1 Revenue'!B5</f>
        <v/>
      </c>
      <c r="C5" s="11" t="n">
        <v>5.1</v>
      </c>
      <c r="D5" s="12">
        <f>B5*C5</f>
        <v/>
      </c>
      <c r="E5" s="13">
        <f>IFERROR(C5/'1 Revenue'!C5,0)</f>
        <v/>
      </c>
    </row>
    <row r="6">
      <c r="A6" s="5">
        <f>'1 Revenue'!A6</f>
        <v/>
      </c>
      <c r="B6" s="18">
        <f>'1 Revenue'!B6</f>
        <v/>
      </c>
      <c r="C6" s="11" t="n">
        <v>4.2</v>
      </c>
      <c r="D6" s="12">
        <f>B6*C6</f>
        <v/>
      </c>
      <c r="E6" s="13">
        <f>IFERROR(C6/'1 Revenue'!C6,0)</f>
        <v/>
      </c>
    </row>
    <row r="7">
      <c r="A7" s="5">
        <f>'1 Revenue'!A7</f>
        <v/>
      </c>
      <c r="B7" s="18">
        <f>'1 Revenue'!B7</f>
        <v/>
      </c>
      <c r="C7" s="11" t="n">
        <v>3.9</v>
      </c>
      <c r="D7" s="12">
        <f>B7*C7</f>
        <v/>
      </c>
      <c r="E7" s="13">
        <f>IFERROR(C7/'1 Revenue'!C7,0)</f>
        <v/>
      </c>
    </row>
    <row r="8">
      <c r="A8" s="5">
        <f>'1 Revenue'!A8</f>
        <v/>
      </c>
      <c r="B8" s="18">
        <f>'1 Revenue'!B8</f>
        <v/>
      </c>
      <c r="C8" s="11" t="n">
        <v>1.3</v>
      </c>
      <c r="D8" s="12">
        <f>B8*C8</f>
        <v/>
      </c>
      <c r="E8" s="13">
        <f>IFERROR(C8/'1 Revenue'!C8,0)</f>
        <v/>
      </c>
    </row>
    <row r="9">
      <c r="A9" s="5">
        <f>'1 Revenue'!A9</f>
        <v/>
      </c>
      <c r="B9" s="18">
        <f>'1 Revenue'!B9</f>
        <v/>
      </c>
      <c r="C9" s="11" t="n">
        <v>0.85</v>
      </c>
      <c r="D9" s="12">
        <f>B9*C9</f>
        <v/>
      </c>
      <c r="E9" s="13">
        <f>IFERROR(C9/'1 Revenue'!C9,0)</f>
        <v/>
      </c>
    </row>
    <row r="10">
      <c r="A10" s="14" t="inlineStr">
        <is>
          <t>Total</t>
        </is>
      </c>
      <c r="D10" s="16">
        <f>SUM(D5:D9)</f>
        <v/>
      </c>
      <c r="E10" s="17">
        <f>IFERROR(D10/'1 Revenue'!D10,0)</f>
        <v/>
      </c>
    </row>
    <row r="13" ht="24" customHeight="1">
      <c r="A13" s="3" t="inlineStr">
        <is>
          <t>FIVE-YEAR COST OF GOODS</t>
        </is>
      </c>
      <c r="B13" s="4" t="inlineStr">
        <is>
          <t>Year 1</t>
        </is>
      </c>
      <c r="C13" s="4" t="inlineStr">
        <is>
          <t>Year 2</t>
        </is>
      </c>
      <c r="D13" s="4" t="inlineStr">
        <is>
          <t>Year 3</t>
        </is>
      </c>
      <c r="E13" s="4" t="inlineStr">
        <is>
          <t>Year 4</t>
        </is>
      </c>
      <c r="F13" s="4" t="inlineStr">
        <is>
          <t>Year 5</t>
        </is>
      </c>
    </row>
    <row r="14">
      <c r="A14" s="5" t="inlineStr">
        <is>
          <t>Cost of goods</t>
        </is>
      </c>
      <c r="B14" s="12">
        <f>D10</f>
        <v/>
      </c>
      <c r="C14" s="12">
        <f>B14*(1+Assumptions!$B$9)*(1+Assumptions!$B$11)</f>
        <v/>
      </c>
      <c r="D14" s="12">
        <f>C14*(1+Assumptions!$B$9)*(1+Assumptions!$B$11)</f>
        <v/>
      </c>
      <c r="E14" s="12">
        <f>D14*(1+Assumptions!$B$9)*(1+Assumptions!$B$11)</f>
        <v/>
      </c>
      <c r="F14" s="12">
        <f>E14*(1+Assumptions!$B$9)*(1+Assumptions!$B$11)</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3. Labour</t>
        </is>
      </c>
    </row>
    <row r="2">
      <c r="A2" s="2" t="inlineStr">
        <is>
          <t>Headcount and hours come from Stage 9 (J1). The benefits factor is on the Assumptions sheet and applies to every line.</t>
        </is>
      </c>
    </row>
    <row r="4" ht="24" customHeight="1">
      <c r="A4" s="3" t="inlineStr">
        <is>
          <t>ROLE</t>
        </is>
      </c>
      <c r="B4" s="4" t="inlineStr">
        <is>
          <t>HEADCOUNT</t>
        </is>
      </c>
      <c r="C4" s="4" t="inlineStr">
        <is>
          <t>ANNUAL WAGE EACH</t>
        </is>
      </c>
      <c r="D4" s="4" t="inlineStr">
        <is>
          <t>WAGES</t>
        </is>
      </c>
      <c r="E4" s="4" t="inlineStr">
        <is>
          <t>WITH BENEFITS</t>
        </is>
      </c>
    </row>
    <row r="5">
      <c r="A5" s="9" t="inlineStr">
        <is>
          <t>Kitchen, line</t>
        </is>
      </c>
      <c r="B5" s="10" t="n">
        <v>4</v>
      </c>
      <c r="C5" s="19" t="n">
        <v>31000</v>
      </c>
      <c r="D5" s="12">
        <f>B5*C5</f>
        <v/>
      </c>
      <c r="E5" s="12">
        <f>D5*(1+Assumptions!$B$12)</f>
        <v/>
      </c>
    </row>
    <row r="6">
      <c r="A6" s="9" t="inlineStr">
        <is>
          <t>Front of house</t>
        </is>
      </c>
      <c r="B6" s="10" t="n">
        <v>3</v>
      </c>
      <c r="C6" s="19" t="n">
        <v>17500</v>
      </c>
      <c r="D6" s="12">
        <f>B6*C6</f>
        <v/>
      </c>
      <c r="E6" s="12">
        <f>D6*(1+Assumptions!$B$12)</f>
        <v/>
      </c>
    </row>
    <row r="7">
      <c r="A7" s="9" t="inlineStr">
        <is>
          <t>Shift lead</t>
        </is>
      </c>
      <c r="B7" s="10" t="n">
        <v>1</v>
      </c>
      <c r="C7" s="19" t="n">
        <v>38000</v>
      </c>
      <c r="D7" s="12">
        <f>B7*C7</f>
        <v/>
      </c>
      <c r="E7" s="12">
        <f>D7*(1+Assumptions!$B$12)</f>
        <v/>
      </c>
    </row>
    <row r="8">
      <c r="A8" s="9" t="inlineStr">
        <is>
          <t>Manager or owner draw</t>
        </is>
      </c>
      <c r="B8" s="10" t="n">
        <v>1</v>
      </c>
      <c r="C8" s="19" t="n">
        <v>45000</v>
      </c>
      <c r="D8" s="12">
        <f>B8*C8</f>
        <v/>
      </c>
      <c r="E8" s="12">
        <f>D8*(1+Assumptions!$B$12)</f>
        <v/>
      </c>
    </row>
    <row r="9">
      <c r="A9" s="9" t="inlineStr">
        <is>
          <t>Bookkeeping, contracted</t>
        </is>
      </c>
      <c r="B9" s="10" t="n">
        <v>1</v>
      </c>
      <c r="C9" s="19" t="n">
        <v>6000</v>
      </c>
      <c r="D9" s="12">
        <f>B9*C9</f>
        <v/>
      </c>
      <c r="E9" s="12">
        <f>D9*(1+Assumptions!$B$12)</f>
        <v/>
      </c>
    </row>
    <row r="10">
      <c r="A10" s="14" t="inlineStr">
        <is>
          <t>Total labour</t>
        </is>
      </c>
      <c r="D10" s="16">
        <f>SUM(D5:D9)</f>
        <v/>
      </c>
      <c r="E10" s="16">
        <f>SUM(E5:E9)</f>
        <v/>
      </c>
    </row>
    <row r="11">
      <c r="A11" s="5" t="inlineStr">
        <is>
          <t>Labour as a percentage of revenue</t>
        </is>
      </c>
      <c r="E11" s="17">
        <f>IFERROR(E10/'1 Revenue'!D10,0)</f>
        <v/>
      </c>
    </row>
    <row r="14" ht="24" customHeight="1">
      <c r="A14" s="3" t="inlineStr">
        <is>
          <t>FIVE-YEAR LABOUR</t>
        </is>
      </c>
      <c r="B14" s="4" t="inlineStr">
        <is>
          <t>Year 1</t>
        </is>
      </c>
      <c r="C14" s="4" t="inlineStr">
        <is>
          <t>Year 2</t>
        </is>
      </c>
      <c r="D14" s="4" t="inlineStr">
        <is>
          <t>Year 3</t>
        </is>
      </c>
      <c r="E14" s="4" t="inlineStr">
        <is>
          <t>Year 4</t>
        </is>
      </c>
      <c r="F14" s="4" t="inlineStr">
        <is>
          <t>Year 5</t>
        </is>
      </c>
    </row>
    <row r="15">
      <c r="A15" s="5" t="inlineStr">
        <is>
          <t>Labour, with benefits</t>
        </is>
      </c>
      <c r="B15" s="12">
        <f>E10</f>
        <v/>
      </c>
      <c r="C15" s="12">
        <f>B15*(1+Assumptions!$B$11)</f>
        <v/>
      </c>
      <c r="D15" s="12">
        <f>C15*(1+Assumptions!$B$11)</f>
        <v/>
      </c>
      <c r="E15" s="12">
        <f>D15*(1+Assumptions!$B$11)</f>
        <v/>
      </c>
      <c r="F15" s="12">
        <f>E15*(1+Assumptions!$B$11)</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0"/>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4. Operating Expenses</t>
        </is>
      </c>
    </row>
    <row r="2">
      <c r="A2" s="2" t="inlineStr">
        <is>
          <t>The fixed cost of being open. Comes from Stage 10 (I3) and Stage 11 (K4).</t>
        </is>
      </c>
    </row>
    <row r="4" ht="24" customHeight="1">
      <c r="A4" s="3" t="inlineStr">
        <is>
          <t>ITEM</t>
        </is>
      </c>
      <c r="B4" s="4" t="inlineStr">
        <is>
          <t>MONTHLY</t>
        </is>
      </c>
      <c r="C4" s="4" t="inlineStr">
        <is>
          <t>ANNUAL</t>
        </is>
      </c>
    </row>
    <row r="5">
      <c r="A5" s="9" t="inlineStr">
        <is>
          <t>Rent and common charges</t>
        </is>
      </c>
      <c r="B5" s="19" t="n">
        <v>8000</v>
      </c>
      <c r="C5" s="12">
        <f>B5*12</f>
        <v/>
      </c>
    </row>
    <row r="6">
      <c r="A6" s="9" t="inlineStr">
        <is>
          <t>Utilities</t>
        </is>
      </c>
      <c r="B6" s="19" t="n">
        <v>2200</v>
      </c>
      <c r="C6" s="12">
        <f>B6*12</f>
        <v/>
      </c>
    </row>
    <row r="7">
      <c r="A7" s="9" t="inlineStr">
        <is>
          <t>Insurance</t>
        </is>
      </c>
      <c r="B7" s="19" t="n">
        <v>950</v>
      </c>
      <c r="C7" s="12">
        <f>B7*12</f>
        <v/>
      </c>
    </row>
    <row r="8">
      <c r="A8" s="9" t="inlineStr">
        <is>
          <t>Cleaning and waste</t>
        </is>
      </c>
      <c r="B8" s="19" t="n">
        <v>700</v>
      </c>
      <c r="C8" s="12">
        <f>B8*12</f>
        <v/>
      </c>
    </row>
    <row r="9">
      <c r="A9" s="9" t="inlineStr">
        <is>
          <t>Paper, smallwares and supplies</t>
        </is>
      </c>
      <c r="B9" s="19" t="n">
        <v>600</v>
      </c>
      <c r="C9" s="12">
        <f>B9*12</f>
        <v/>
      </c>
    </row>
    <row r="10">
      <c r="A10" s="9" t="inlineStr">
        <is>
          <t>Telephone and internet</t>
        </is>
      </c>
      <c r="B10" s="19" t="n">
        <v>200</v>
      </c>
      <c r="C10" s="12">
        <f>B10*12</f>
        <v/>
      </c>
    </row>
    <row r="11">
      <c r="A11" s="9" t="inlineStr">
        <is>
          <t>Software: POS, scheduling, accounting</t>
        </is>
      </c>
      <c r="B11" s="19" t="n">
        <v>400</v>
      </c>
      <c r="C11" s="12">
        <f>B11*12</f>
        <v/>
      </c>
    </row>
    <row r="12">
      <c r="A12" s="9" t="inlineStr">
        <is>
          <t>Professional fees</t>
        </is>
      </c>
      <c r="B12" s="19" t="n">
        <v>500</v>
      </c>
      <c r="C12" s="12">
        <f>B12*12</f>
        <v/>
      </c>
    </row>
    <row r="13">
      <c r="A13" s="9" t="inlineStr">
        <is>
          <t>Marketing and channel spend</t>
        </is>
      </c>
      <c r="B13" s="19" t="n">
        <v>1500</v>
      </c>
      <c r="C13" s="12">
        <f>B13*12</f>
        <v/>
      </c>
    </row>
    <row r="14">
      <c r="A14" s="9" t="inlineStr">
        <is>
          <t>Repairs and maintenance</t>
        </is>
      </c>
      <c r="B14" s="19" t="n">
        <v>600</v>
      </c>
      <c r="C14" s="12">
        <f>B14*12</f>
        <v/>
      </c>
    </row>
    <row r="15">
      <c r="A15" s="9" t="inlineStr">
        <is>
          <t>Bank and card processing</t>
        </is>
      </c>
      <c r="B15" s="19" t="n">
        <v>2300</v>
      </c>
      <c r="C15" s="12">
        <f>B15*12</f>
        <v/>
      </c>
    </row>
    <row r="16">
      <c r="A16" s="14" t="inlineStr">
        <is>
          <t>Total operating expense</t>
        </is>
      </c>
      <c r="B16" s="16">
        <f>SUM(B5:B15)</f>
        <v/>
      </c>
      <c r="C16" s="16">
        <f>SUM(C5:C15)</f>
        <v/>
      </c>
    </row>
    <row r="19" ht="24" customHeight="1">
      <c r="A19" s="3" t="inlineStr">
        <is>
          <t>FIVE-YEAR OPERATING EXPENSE</t>
        </is>
      </c>
      <c r="B19" s="4" t="inlineStr">
        <is>
          <t>Year 1</t>
        </is>
      </c>
      <c r="C19" s="4" t="inlineStr">
        <is>
          <t>Year 2</t>
        </is>
      </c>
      <c r="D19" s="4" t="inlineStr">
        <is>
          <t>Year 3</t>
        </is>
      </c>
      <c r="E19" s="4" t="inlineStr">
        <is>
          <t>Year 4</t>
        </is>
      </c>
      <c r="F19" s="4" t="inlineStr">
        <is>
          <t>Year 5</t>
        </is>
      </c>
    </row>
    <row r="20">
      <c r="A20" s="5" t="inlineStr">
        <is>
          <t>Operating expense</t>
        </is>
      </c>
      <c r="B20" s="12">
        <f>C16</f>
        <v/>
      </c>
      <c r="C20" s="12">
        <f>B20*(1+Assumptions!$B$11)</f>
        <v/>
      </c>
      <c r="D20" s="12">
        <f>C20*(1+Assumptions!$B$11)</f>
        <v/>
      </c>
      <c r="E20" s="12">
        <f>D20*(1+Assumptions!$B$11)</f>
        <v/>
      </c>
      <c r="F20" s="12">
        <f>E20*(1+Assumptions!$B$11)</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0"/>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5. Depreciation Schedule</t>
        </is>
      </c>
    </row>
    <row r="2">
      <c r="A2" s="2" t="inlineStr">
        <is>
          <t>Asset classes come from Stage 8 (H1) and Stage 10 (I2). Useful lives are conventions, not choices: state the one you used.</t>
        </is>
      </c>
    </row>
    <row r="4" ht="24" customHeight="1">
      <c r="A4" s="3" t="inlineStr">
        <is>
          <t>ASSET CLASS</t>
        </is>
      </c>
      <c r="B4" s="4" t="inlineStr">
        <is>
          <t>COST</t>
        </is>
      </c>
      <c r="C4" s="4" t="inlineStr">
        <is>
          <t>USEFUL LIFE, YEARS</t>
        </is>
      </c>
      <c r="D4" s="4" t="inlineStr">
        <is>
          <t>ANNUAL CHARGE</t>
        </is>
      </c>
      <c r="E4" s="4" t="inlineStr">
        <is>
          <t>Year 1</t>
        </is>
      </c>
      <c r="F4" s="4" t="inlineStr">
        <is>
          <t>Year 2</t>
        </is>
      </c>
      <c r="G4" s="4" t="inlineStr">
        <is>
          <t>Year 3</t>
        </is>
      </c>
      <c r="H4" s="4" t="inlineStr">
        <is>
          <t>Year 4</t>
        </is>
      </c>
      <c r="I4" s="4" t="inlineStr">
        <is>
          <t>Year 5</t>
        </is>
      </c>
    </row>
    <row r="5">
      <c r="A5" s="9" t="inlineStr">
        <is>
          <t>Leasehold improvements and buildout</t>
        </is>
      </c>
      <c r="B5" s="19" t="n">
        <v>110000</v>
      </c>
      <c r="C5" s="10" t="n">
        <v>15</v>
      </c>
      <c r="D5" s="12">
        <f>IFERROR(B5/C5,0)</f>
        <v/>
      </c>
      <c r="E5" s="12">
        <f>IF(C5&gt;=1,$D$5,0)</f>
        <v/>
      </c>
      <c r="F5" s="12">
        <f>IF(C5&gt;=2,$D$5,0)</f>
        <v/>
      </c>
      <c r="G5" s="12">
        <f>IF(C5&gt;=3,$D$5,0)</f>
        <v/>
      </c>
      <c r="H5" s="12">
        <f>IF(C5&gt;=4,$D$5,0)</f>
        <v/>
      </c>
      <c r="I5" s="12">
        <f>IF(C5&gt;=5,$D$5,0)</f>
        <v/>
      </c>
    </row>
    <row r="6">
      <c r="A6" s="9" t="inlineStr">
        <is>
          <t>Kitchen equipment</t>
        </is>
      </c>
      <c r="B6" s="19" t="n">
        <v>95000</v>
      </c>
      <c r="C6" s="10" t="n">
        <v>10</v>
      </c>
      <c r="D6" s="12">
        <f>IFERROR(B6/C6,0)</f>
        <v/>
      </c>
      <c r="E6" s="12">
        <f>IF(C6&gt;=1,$D$6,0)</f>
        <v/>
      </c>
      <c r="F6" s="12">
        <f>IF(C6&gt;=2,$D$6,0)</f>
        <v/>
      </c>
      <c r="G6" s="12">
        <f>IF(C6&gt;=3,$D$6,0)</f>
        <v/>
      </c>
      <c r="H6" s="12">
        <f>IF(C6&gt;=4,$D$6,0)</f>
        <v/>
      </c>
      <c r="I6" s="12">
        <f>IF(C6&gt;=5,$D$6,0)</f>
        <v/>
      </c>
    </row>
    <row r="7">
      <c r="A7" s="9" t="inlineStr">
        <is>
          <t>Furniture and fixtures</t>
        </is>
      </c>
      <c r="B7" s="19" t="n">
        <v>45000</v>
      </c>
      <c r="C7" s="10" t="n">
        <v>7</v>
      </c>
      <c r="D7" s="12">
        <f>IFERROR(B7/C7,0)</f>
        <v/>
      </c>
      <c r="E7" s="12">
        <f>IF(C7&gt;=1,$D$7,0)</f>
        <v/>
      </c>
      <c r="F7" s="12">
        <f>IF(C7&gt;=2,$D$7,0)</f>
        <v/>
      </c>
      <c r="G7" s="12">
        <f>IF(C7&gt;=3,$D$7,0)</f>
        <v/>
      </c>
      <c r="H7" s="12">
        <f>IF(C7&gt;=4,$D$7,0)</f>
        <v/>
      </c>
      <c r="I7" s="12">
        <f>IF(C7&gt;=5,$D$7,0)</f>
        <v/>
      </c>
    </row>
    <row r="8">
      <c r="A8" s="9" t="inlineStr">
        <is>
          <t>Point of sale, computers, office</t>
        </is>
      </c>
      <c r="B8" s="19" t="n">
        <v>14000</v>
      </c>
      <c r="C8" s="10" t="n">
        <v>5</v>
      </c>
      <c r="D8" s="12">
        <f>IFERROR(B8/C8,0)</f>
        <v/>
      </c>
      <c r="E8" s="12">
        <f>IF(C8&gt;=1,$D$8,0)</f>
        <v/>
      </c>
      <c r="F8" s="12">
        <f>IF(C8&gt;=2,$D$8,0)</f>
        <v/>
      </c>
      <c r="G8" s="12">
        <f>IF(C8&gt;=3,$D$8,0)</f>
        <v/>
      </c>
      <c r="H8" s="12">
        <f>IF(C8&gt;=4,$D$8,0)</f>
        <v/>
      </c>
      <c r="I8" s="12">
        <f>IF(C8&gt;=5,$D$8,0)</f>
        <v/>
      </c>
    </row>
    <row r="10">
      <c r="A10" s="14" t="inlineStr">
        <is>
          <t>Total</t>
        </is>
      </c>
      <c r="B10" s="16">
        <f>SUM(B5:B8)</f>
        <v/>
      </c>
      <c r="D10" s="16">
        <f>SUM(D5:D8)</f>
        <v/>
      </c>
      <c r="E10" s="16">
        <f>SUM(E5:E8)</f>
        <v/>
      </c>
      <c r="F10" s="16">
        <f>SUM(F5:F8)</f>
        <v/>
      </c>
      <c r="G10" s="16">
        <f>SUM(G5:G8)</f>
        <v/>
      </c>
      <c r="H10" s="16">
        <f>SUM(H5:H8)</f>
        <v/>
      </c>
      <c r="I10" s="16">
        <f>SUM(I5:I8)</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9"/>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6. Investment and Working Capital</t>
        </is>
      </c>
    </row>
    <row r="2">
      <c r="A2" s="2" t="inlineStr">
        <is>
          <t>The capital requirement. Working capital is three months of real operating cost, built line by line. No part of this waits on the break-even.</t>
        </is>
      </c>
    </row>
    <row r="4" ht="24" customHeight="1">
      <c r="A4" s="3" t="inlineStr">
        <is>
          <t>ITEM</t>
        </is>
      </c>
      <c r="B4" s="4" t="inlineStr">
        <is>
          <t>AMOUNT</t>
        </is>
      </c>
      <c r="C4" s="4" t="inlineStr">
        <is>
          <t>SOURCE</t>
        </is>
      </c>
    </row>
    <row r="5">
      <c r="A5" s="5" t="inlineStr">
        <is>
          <t>Fixed assets, from the depreciation schedule</t>
        </is>
      </c>
      <c r="B5" s="12">
        <f>'5 Depreciation'!B10</f>
        <v/>
      </c>
      <c r="C5" s="5" t="inlineStr">
        <is>
          <t>H1, I2</t>
        </is>
      </c>
    </row>
    <row r="6">
      <c r="A6" s="5" t="inlineStr">
        <is>
          <t>Licences, permits and professional setup</t>
        </is>
      </c>
      <c r="B6" s="19" t="n">
        <v>18000</v>
      </c>
      <c r="C6" s="5" t="inlineStr">
        <is>
          <t>I2</t>
        </is>
      </c>
    </row>
    <row r="8">
      <c r="A8" s="14" t="inlineStr">
        <is>
          <t>Working capital, three months</t>
        </is>
      </c>
    </row>
    <row r="9">
      <c r="A9" s="5" t="inlineStr">
        <is>
          <t>Direct labour, three months</t>
        </is>
      </c>
      <c r="B9" s="12">
        <f>'3 Labor'!E10/12*3</f>
        <v/>
      </c>
    </row>
    <row r="10">
      <c r="A10" s="5" t="inlineStr">
        <is>
          <t>Inventory and cost of goods, three months</t>
        </is>
      </c>
      <c r="B10" s="12">
        <f>'2 COGS'!D10/12*3</f>
        <v/>
      </c>
    </row>
    <row r="11">
      <c r="A11" s="5" t="inlineStr">
        <is>
          <t>Operating expense, three months</t>
        </is>
      </c>
      <c r="B11" s="12">
        <f>'4 Operating Expenses'!B16*3</f>
        <v/>
      </c>
    </row>
    <row r="12">
      <c r="A12" s="14" t="inlineStr">
        <is>
          <t>Working capital reserve</t>
        </is>
      </c>
      <c r="B12" s="16">
        <f>SUM(B9:B11)</f>
        <v/>
      </c>
    </row>
    <row r="14">
      <c r="A14" s="5" t="inlineStr">
        <is>
          <t>Contingency, as a percentage of fixed assets</t>
        </is>
      </c>
      <c r="B14" s="8" t="n">
        <v>0.08</v>
      </c>
    </row>
    <row r="15">
      <c r="A15" s="5" t="inlineStr">
        <is>
          <t>Contingency</t>
        </is>
      </c>
      <c r="B15" s="12">
        <f>B5*B14</f>
        <v/>
      </c>
    </row>
    <row r="17">
      <c r="A17" s="14" t="inlineStr">
        <is>
          <t>TOTAL CAPITAL REQUIRED</t>
        </is>
      </c>
      <c r="B17" s="16">
        <f>B5+B6+B12+B15</f>
        <v/>
      </c>
    </row>
    <row r="19">
      <c r="A19" s="2" t="inlineStr">
        <is>
          <t>State what the contingency is for: name the two line items most likely to overrun and by how much. A round percentage with no reason is a number nobody will defend.</t>
        </is>
      </c>
    </row>
  </sheetData>
  <mergeCells count="1">
    <mergeCell ref="A19:F19"/>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23"/>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7. Weighted Break-Even</t>
        </is>
      </c>
    </row>
    <row r="2">
      <c r="A2" s="2" t="inlineStr">
        <is>
          <t>Recompute this every time a price or a unit cost moves. A single-product break-even is wrong for a restaurant: the mix decides the result.</t>
        </is>
      </c>
    </row>
    <row r="4" ht="24" customHeight="1">
      <c r="A4" s="3" t="inlineStr">
        <is>
          <t>MENU LINE</t>
        </is>
      </c>
      <c r="B4" s="4" t="inlineStr">
        <is>
          <t>UNITS</t>
        </is>
      </c>
      <c r="C4" s="4" t="inlineStr">
        <is>
          <t>PRICE</t>
        </is>
      </c>
      <c r="D4" s="4" t="inlineStr">
        <is>
          <t>VARIABLE COST</t>
        </is>
      </c>
      <c r="E4" s="4" t="inlineStr">
        <is>
          <t>CONTRIBUTION MARGIN</t>
        </is>
      </c>
      <c r="F4" s="4" t="inlineStr">
        <is>
          <t>MIX %</t>
        </is>
      </c>
      <c r="G4" s="4" t="inlineStr">
        <is>
          <t>WEIGHTED CM</t>
        </is>
      </c>
    </row>
    <row r="5">
      <c r="A5" s="5">
        <f>'1 Revenue'!A5</f>
        <v/>
      </c>
      <c r="B5" s="18">
        <f>'1 Revenue'!B5</f>
        <v/>
      </c>
      <c r="C5" s="20">
        <f>'1 Revenue'!C5</f>
        <v/>
      </c>
      <c r="D5" s="20">
        <f>'2 COGS'!C5</f>
        <v/>
      </c>
      <c r="E5" s="20">
        <f>C5-D5</f>
        <v/>
      </c>
      <c r="F5" s="13">
        <f>'1 Revenue'!E5</f>
        <v/>
      </c>
      <c r="G5" s="20">
        <f>E5*F5</f>
        <v/>
      </c>
    </row>
    <row r="6">
      <c r="A6" s="5">
        <f>'1 Revenue'!A6</f>
        <v/>
      </c>
      <c r="B6" s="18">
        <f>'1 Revenue'!B6</f>
        <v/>
      </c>
      <c r="C6" s="20">
        <f>'1 Revenue'!C6</f>
        <v/>
      </c>
      <c r="D6" s="20">
        <f>'2 COGS'!C6</f>
        <v/>
      </c>
      <c r="E6" s="20">
        <f>C6-D6</f>
        <v/>
      </c>
      <c r="F6" s="13">
        <f>'1 Revenue'!E6</f>
        <v/>
      </c>
      <c r="G6" s="20">
        <f>E6*F6</f>
        <v/>
      </c>
    </row>
    <row r="7">
      <c r="A7" s="5">
        <f>'1 Revenue'!A7</f>
        <v/>
      </c>
      <c r="B7" s="18">
        <f>'1 Revenue'!B7</f>
        <v/>
      </c>
      <c r="C7" s="20">
        <f>'1 Revenue'!C7</f>
        <v/>
      </c>
      <c r="D7" s="20">
        <f>'2 COGS'!C7</f>
        <v/>
      </c>
      <c r="E7" s="20">
        <f>C7-D7</f>
        <v/>
      </c>
      <c r="F7" s="13">
        <f>'1 Revenue'!E7</f>
        <v/>
      </c>
      <c r="G7" s="20">
        <f>E7*F7</f>
        <v/>
      </c>
    </row>
    <row r="8">
      <c r="A8" s="5">
        <f>'1 Revenue'!A8</f>
        <v/>
      </c>
      <c r="B8" s="18">
        <f>'1 Revenue'!B8</f>
        <v/>
      </c>
      <c r="C8" s="20">
        <f>'1 Revenue'!C8</f>
        <v/>
      </c>
      <c r="D8" s="20">
        <f>'2 COGS'!C8</f>
        <v/>
      </c>
      <c r="E8" s="20">
        <f>C8-D8</f>
        <v/>
      </c>
      <c r="F8" s="13">
        <f>'1 Revenue'!E8</f>
        <v/>
      </c>
      <c r="G8" s="20">
        <f>E8*F8</f>
        <v/>
      </c>
    </row>
    <row r="9">
      <c r="A9" s="5">
        <f>'1 Revenue'!A9</f>
        <v/>
      </c>
      <c r="B9" s="18">
        <f>'1 Revenue'!B9</f>
        <v/>
      </c>
      <c r="C9" s="20">
        <f>'1 Revenue'!C9</f>
        <v/>
      </c>
      <c r="D9" s="20">
        <f>'2 COGS'!C9</f>
        <v/>
      </c>
      <c r="E9" s="20">
        <f>C9-D9</f>
        <v/>
      </c>
      <c r="F9" s="13">
        <f>'1 Revenue'!E9</f>
        <v/>
      </c>
      <c r="G9" s="20">
        <f>E9*F9</f>
        <v/>
      </c>
    </row>
    <row r="10">
      <c r="A10" s="14" t="inlineStr">
        <is>
          <t>Weighted contribution margin per unit</t>
        </is>
      </c>
      <c r="G10" s="21">
        <f>SUM(G5:G9)</f>
        <v/>
      </c>
    </row>
    <row r="12">
      <c r="A12" s="5" t="inlineStr">
        <is>
          <t>Fixed cost: labour</t>
        </is>
      </c>
      <c r="B12" s="12">
        <f>'3 Labor'!E10</f>
        <v/>
      </c>
    </row>
    <row r="13">
      <c r="A13" s="5" t="inlineStr">
        <is>
          <t>Fixed cost: operating expense</t>
        </is>
      </c>
      <c r="B13" s="12">
        <f>'4 Operating Expenses'!C16</f>
        <v/>
      </c>
    </row>
    <row r="14">
      <c r="A14" s="5" t="inlineStr">
        <is>
          <t>Fixed cost: depreciation</t>
        </is>
      </c>
      <c r="B14" s="12">
        <f>'5 Depreciation'!E10</f>
        <v/>
      </c>
    </row>
    <row r="15">
      <c r="A15" s="14" t="inlineStr">
        <is>
          <t>Total fixed cost</t>
        </is>
      </c>
      <c r="B15" s="16">
        <f>SUM(B12:B14)</f>
        <v/>
      </c>
    </row>
    <row r="17">
      <c r="A17" s="14" t="inlineStr">
        <is>
          <t>BREAK-EVEN IN UNITS</t>
        </is>
      </c>
      <c r="B17" s="15">
        <f>IFERROR(B15/G10,0)</f>
        <v/>
      </c>
    </row>
    <row r="18">
      <c r="A18" s="5" t="inlineStr">
        <is>
          <t>Projected units, year 1</t>
        </is>
      </c>
      <c r="B18" s="18">
        <f>'1 Revenue'!B10</f>
        <v/>
      </c>
    </row>
    <row r="19">
      <c r="A19" s="14" t="inlineStr">
        <is>
          <t>MARGIN OF SAFETY</t>
        </is>
      </c>
      <c r="B19" s="17">
        <f>IFERROR((B18-B17)/B18,0)</f>
        <v/>
      </c>
    </row>
    <row r="20">
      <c r="A20" s="5" t="inlineStr">
        <is>
          <t>Minimum you set before calculating</t>
        </is>
      </c>
      <c r="B20" s="13">
        <f>Assumptions!B15</f>
        <v/>
      </c>
    </row>
    <row r="21">
      <c r="A21" s="14" t="inlineStr">
        <is>
          <t>Check one: margin of safety</t>
        </is>
      </c>
      <c r="B21" s="22">
        <f>IF(B19&gt;=B20,"PASS","FAIL. The plan has no tolerance for being slightly wrong.")</f>
        <v/>
      </c>
    </row>
    <row r="23">
      <c r="A23" s="14" t="inlineStr">
        <is>
          <t>Check two: fixed cost reconciles to the income statement</t>
        </is>
      </c>
      <c r="B23" s="22">
        <f>IF(ROUND(B15,0)=ROUND('8 Income Statement'!B8+'8 Income Statement'!B9+'8 Income Statement'!B10,0),"PASS","FAIL. The break-even and the income statement disagree.")</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7"/>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8. Income Statement, Five Years</t>
        </is>
      </c>
    </row>
    <row r="4" ht="24" customHeight="1">
      <c r="A4" s="3" t="inlineStr">
        <is>
          <t>ITEM</t>
        </is>
      </c>
      <c r="B4" s="4" t="inlineStr">
        <is>
          <t>Year 1</t>
        </is>
      </c>
      <c r="C4" s="4" t="inlineStr">
        <is>
          <t>Year 2</t>
        </is>
      </c>
      <c r="D4" s="4" t="inlineStr">
        <is>
          <t>Year 3</t>
        </is>
      </c>
      <c r="E4" s="4" t="inlineStr">
        <is>
          <t>Year 4</t>
        </is>
      </c>
      <c r="F4" s="4" t="inlineStr">
        <is>
          <t>Year 5</t>
        </is>
      </c>
    </row>
    <row r="5">
      <c r="A5" s="5" t="inlineStr">
        <is>
          <t>Revenue</t>
        </is>
      </c>
      <c r="B5" s="12">
        <f>'1 Revenue'!B14</f>
        <v/>
      </c>
      <c r="C5" s="12">
        <f>'1 Revenue'!C14</f>
        <v/>
      </c>
      <c r="D5" s="12">
        <f>'1 Revenue'!D14</f>
        <v/>
      </c>
      <c r="E5" s="12">
        <f>'1 Revenue'!E14</f>
        <v/>
      </c>
      <c r="F5" s="12">
        <f>'1 Revenue'!F14</f>
        <v/>
      </c>
    </row>
    <row r="6">
      <c r="A6" s="5" t="inlineStr">
        <is>
          <t>Cost of goods</t>
        </is>
      </c>
      <c r="B6" s="12">
        <f>'2 COGS'!B14</f>
        <v/>
      </c>
      <c r="C6" s="12">
        <f>'2 COGS'!C14</f>
        <v/>
      </c>
      <c r="D6" s="12">
        <f>'2 COGS'!D14</f>
        <v/>
      </c>
      <c r="E6" s="12">
        <f>'2 COGS'!E14</f>
        <v/>
      </c>
      <c r="F6" s="12">
        <f>'2 COGS'!F14</f>
        <v/>
      </c>
    </row>
    <row r="7">
      <c r="A7" s="14" t="inlineStr">
        <is>
          <t>GROSS PROFIT</t>
        </is>
      </c>
      <c r="B7" s="16">
        <f>B5-B6</f>
        <v/>
      </c>
      <c r="C7" s="16">
        <f>C5-C6</f>
        <v/>
      </c>
      <c r="D7" s="16">
        <f>D5-D6</f>
        <v/>
      </c>
      <c r="E7" s="16">
        <f>E5-E6</f>
        <v/>
      </c>
      <c r="F7" s="16">
        <f>F5-F6</f>
        <v/>
      </c>
    </row>
    <row r="8">
      <c r="A8" s="5" t="inlineStr">
        <is>
          <t>Labour</t>
        </is>
      </c>
      <c r="B8" s="12">
        <f>'3 Labor'!B15</f>
        <v/>
      </c>
      <c r="C8" s="12">
        <f>'3 Labor'!C15</f>
        <v/>
      </c>
      <c r="D8" s="12">
        <f>'3 Labor'!D15</f>
        <v/>
      </c>
      <c r="E8" s="12">
        <f>'3 Labor'!E15</f>
        <v/>
      </c>
      <c r="F8" s="12">
        <f>'3 Labor'!F15</f>
        <v/>
      </c>
    </row>
    <row r="9">
      <c r="A9" s="5" t="inlineStr">
        <is>
          <t>Operating expense</t>
        </is>
      </c>
      <c r="B9" s="12">
        <f>'4 Operating Expenses'!B20</f>
        <v/>
      </c>
      <c r="C9" s="12">
        <f>'4 Operating Expenses'!C20</f>
        <v/>
      </c>
      <c r="D9" s="12">
        <f>'4 Operating Expenses'!D20</f>
        <v/>
      </c>
      <c r="E9" s="12">
        <f>'4 Operating Expenses'!E20</f>
        <v/>
      </c>
      <c r="F9" s="12">
        <f>'4 Operating Expenses'!F20</f>
        <v/>
      </c>
    </row>
    <row r="10">
      <c r="A10" s="5" t="inlineStr">
        <is>
          <t>Depreciation</t>
        </is>
      </c>
      <c r="B10" s="12">
        <f>'5 Depreciation'!E10</f>
        <v/>
      </c>
      <c r="C10" s="12">
        <f>'5 Depreciation'!F10</f>
        <v/>
      </c>
      <c r="D10" s="12">
        <f>'5 Depreciation'!G10</f>
        <v/>
      </c>
      <c r="E10" s="12">
        <f>'5 Depreciation'!H10</f>
        <v/>
      </c>
      <c r="F10" s="12">
        <f>'5 Depreciation'!I10</f>
        <v/>
      </c>
    </row>
    <row r="11">
      <c r="A11" s="14" t="inlineStr">
        <is>
          <t>OPERATING PROFIT</t>
        </is>
      </c>
      <c r="B11" s="16">
        <f>B7-B8-B9-B10</f>
        <v/>
      </c>
      <c r="C11" s="16">
        <f>C7-C8-C9-C10</f>
        <v/>
      </c>
      <c r="D11" s="16">
        <f>D7-D8-D9-D10</f>
        <v/>
      </c>
      <c r="E11" s="16">
        <f>E7-E8-E9-E10</f>
        <v/>
      </c>
      <c r="F11" s="16">
        <f>F7-F8-F9-F10</f>
        <v/>
      </c>
    </row>
    <row r="12">
      <c r="A12" s="5" t="inlineStr">
        <is>
          <t>Tax</t>
        </is>
      </c>
      <c r="B12" s="12">
        <f>MAX(0,B11*Assumptions!$B$13)</f>
        <v/>
      </c>
      <c r="C12" s="12">
        <f>MAX(0,C11*Assumptions!$B$13)</f>
        <v/>
      </c>
      <c r="D12" s="12">
        <f>MAX(0,D11*Assumptions!$B$13)</f>
        <v/>
      </c>
      <c r="E12" s="12">
        <f>MAX(0,E11*Assumptions!$B$13)</f>
        <v/>
      </c>
      <c r="F12" s="12">
        <f>MAX(0,F11*Assumptions!$B$13)</f>
        <v/>
      </c>
    </row>
    <row r="13">
      <c r="A13" s="14" t="inlineStr">
        <is>
          <t>NET PROFIT</t>
        </is>
      </c>
      <c r="B13" s="16">
        <f>B11-B12</f>
        <v/>
      </c>
      <c r="C13" s="16">
        <f>C11-C12</f>
        <v/>
      </c>
      <c r="D13" s="16">
        <f>D11-D12</f>
        <v/>
      </c>
      <c r="E13" s="16">
        <f>E11-E12</f>
        <v/>
      </c>
      <c r="F13" s="16">
        <f>F11-F12</f>
        <v/>
      </c>
    </row>
    <row r="14">
      <c r="A14" s="5" t="inlineStr">
        <is>
          <t>Net margin</t>
        </is>
      </c>
      <c r="B14" s="13">
        <f>IFERROR(B13/B5,0)</f>
        <v/>
      </c>
      <c r="C14" s="13">
        <f>IFERROR(C13/C5,0)</f>
        <v/>
      </c>
      <c r="D14" s="13">
        <f>IFERROR(D13/D5,0)</f>
        <v/>
      </c>
      <c r="E14" s="13">
        <f>IFERROR(E13/E5,0)</f>
        <v/>
      </c>
      <c r="F14" s="13">
        <f>IFERROR(F13/F5,0)</f>
        <v/>
      </c>
    </row>
    <row r="16">
      <c r="A16" s="14" t="inlineStr">
        <is>
          <t>Prime cost, year 1 (food plus labour, as a share of revenue)</t>
        </is>
      </c>
      <c r="B16" s="17">
        <f>IFERROR((B6+B8)/B5,0)</f>
        <v/>
      </c>
    </row>
    <row r="17">
      <c r="A17" s="5" t="inlineStr">
        <is>
          <t>Target band</t>
        </is>
      </c>
      <c r="B17" s="23">
        <f>IF(B16&lt;=0.62,IF(B16&gt;=0.55,"Inside the band","Below the band. Check the inputs."),"Above the band. Act on Stage 5 or Stage 6.")</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6"/>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9. Balance Sheet, Five Years</t>
        </is>
      </c>
    </row>
    <row r="4" ht="24" customHeight="1">
      <c r="A4" s="3" t="inlineStr">
        <is>
          <t>ITEM</t>
        </is>
      </c>
      <c r="B4" s="4" t="inlineStr">
        <is>
          <t>Year 0</t>
        </is>
      </c>
      <c r="C4" s="4" t="inlineStr">
        <is>
          <t>Year 1</t>
        </is>
      </c>
      <c r="D4" s="4" t="inlineStr">
        <is>
          <t>Year 2</t>
        </is>
      </c>
      <c r="E4" s="4" t="inlineStr">
        <is>
          <t>Year 3</t>
        </is>
      </c>
      <c r="F4" s="4" t="inlineStr">
        <is>
          <t>Year 4</t>
        </is>
      </c>
      <c r="G4" s="4" t="inlineStr">
        <is>
          <t>Year 5</t>
        </is>
      </c>
    </row>
    <row r="5">
      <c r="A5" s="5" t="inlineStr">
        <is>
          <t>Cash</t>
        </is>
      </c>
      <c r="B5" s="12">
        <f>'6 Investment'!B17-'5 Depreciation'!B10</f>
        <v/>
      </c>
      <c r="C5" s="12">
        <f>B5+'10 Cash Flow'!C6</f>
        <v/>
      </c>
      <c r="D5" s="12">
        <f>C5+'10 Cash Flow'!D6</f>
        <v/>
      </c>
      <c r="E5" s="12">
        <f>D5+'10 Cash Flow'!E6</f>
        <v/>
      </c>
      <c r="F5" s="12">
        <f>E5+'10 Cash Flow'!F6</f>
        <v/>
      </c>
      <c r="G5" s="12">
        <f>F5+'10 Cash Flow'!G6</f>
        <v/>
      </c>
    </row>
    <row r="6">
      <c r="A6" s="5" t="inlineStr">
        <is>
          <t>Fixed assets at cost</t>
        </is>
      </c>
      <c r="B6" s="12">
        <f>'5 Depreciation'!$B$10</f>
        <v/>
      </c>
      <c r="C6" s="12">
        <f>'5 Depreciation'!$B$10</f>
        <v/>
      </c>
      <c r="D6" s="12">
        <f>'5 Depreciation'!$B$10</f>
        <v/>
      </c>
      <c r="E6" s="12">
        <f>'5 Depreciation'!$B$10</f>
        <v/>
      </c>
      <c r="F6" s="12">
        <f>'5 Depreciation'!$B$10</f>
        <v/>
      </c>
      <c r="G6" s="12">
        <f>'5 Depreciation'!$B$10</f>
        <v/>
      </c>
    </row>
    <row r="7">
      <c r="A7" s="5" t="inlineStr">
        <is>
          <t>Accumulated depreciation</t>
        </is>
      </c>
      <c r="B7" s="12" t="n">
        <v>0</v>
      </c>
      <c r="C7" s="12">
        <f>B7+'5 Depreciation'!E10</f>
        <v/>
      </c>
      <c r="D7" s="12">
        <f>C7+'5 Depreciation'!F10</f>
        <v/>
      </c>
      <c r="E7" s="12">
        <f>D7+'5 Depreciation'!G10</f>
        <v/>
      </c>
      <c r="F7" s="12">
        <f>E7+'5 Depreciation'!H10</f>
        <v/>
      </c>
      <c r="G7" s="12">
        <f>F7+'5 Depreciation'!I10</f>
        <v/>
      </c>
    </row>
    <row r="8">
      <c r="A8" s="14" t="inlineStr">
        <is>
          <t>TOTAL ASSETS</t>
        </is>
      </c>
      <c r="B8" s="16">
        <f>B5+B6-B7</f>
        <v/>
      </c>
      <c r="C8" s="16">
        <f>C5+C6-C7</f>
        <v/>
      </c>
      <c r="D8" s="16">
        <f>D5+D6-D7</f>
        <v/>
      </c>
      <c r="E8" s="16">
        <f>E5+E6-E7</f>
        <v/>
      </c>
      <c r="F8" s="16">
        <f>F5+F6-F7</f>
        <v/>
      </c>
      <c r="G8" s="16">
        <f>G5+G6-G7</f>
        <v/>
      </c>
    </row>
    <row r="10">
      <c r="A10" s="5" t="inlineStr">
        <is>
          <t>Capital contributed</t>
        </is>
      </c>
      <c r="B10" s="12">
        <f>'6 Investment'!$B$17</f>
        <v/>
      </c>
      <c r="C10" s="12">
        <f>'6 Investment'!$B$17</f>
        <v/>
      </c>
      <c r="D10" s="12">
        <f>'6 Investment'!$B$17</f>
        <v/>
      </c>
      <c r="E10" s="12">
        <f>'6 Investment'!$B$17</f>
        <v/>
      </c>
      <c r="F10" s="12">
        <f>'6 Investment'!$B$17</f>
        <v/>
      </c>
      <c r="G10" s="12">
        <f>'6 Investment'!$B$17</f>
        <v/>
      </c>
    </row>
    <row r="11">
      <c r="A11" s="5" t="inlineStr">
        <is>
          <t>Retained earnings</t>
        </is>
      </c>
      <c r="B11" s="12" t="n">
        <v>0</v>
      </c>
      <c r="C11" s="12">
        <f>B11+'8 Income Statement'!B13</f>
        <v/>
      </c>
      <c r="D11" s="12">
        <f>C11+'8 Income Statement'!C13</f>
        <v/>
      </c>
      <c r="E11" s="12">
        <f>D11+'8 Income Statement'!D13</f>
        <v/>
      </c>
      <c r="F11" s="12">
        <f>E11+'8 Income Statement'!E13</f>
        <v/>
      </c>
      <c r="G11" s="12">
        <f>F11+'8 Income Statement'!F13</f>
        <v/>
      </c>
    </row>
    <row r="12">
      <c r="A12" s="14" t="inlineStr">
        <is>
          <t>TOTAL CAPITAL AND EARNINGS</t>
        </is>
      </c>
      <c r="B12" s="16">
        <f>B10+B11</f>
        <v/>
      </c>
      <c r="C12" s="16">
        <f>C10+C11</f>
        <v/>
      </c>
      <c r="D12" s="16">
        <f>D10+D11</f>
        <v/>
      </c>
      <c r="E12" s="16">
        <f>E10+E11</f>
        <v/>
      </c>
      <c r="F12" s="16">
        <f>F10+F11</f>
        <v/>
      </c>
      <c r="G12" s="16">
        <f>G10+G11</f>
        <v/>
      </c>
    </row>
    <row r="14">
      <c r="A14" s="14" t="inlineStr">
        <is>
          <t>Balance check: assets less capital and earnings</t>
        </is>
      </c>
      <c r="B14" s="16">
        <f>ROUND(B8-B12,0)</f>
        <v/>
      </c>
      <c r="C14" s="16">
        <f>ROUND(C8-C12,0)</f>
        <v/>
      </c>
      <c r="D14" s="16">
        <f>ROUND(D8-D12,0)</f>
        <v/>
      </c>
      <c r="E14" s="16">
        <f>ROUND(E8-E12,0)</f>
        <v/>
      </c>
      <c r="F14" s="16">
        <f>ROUND(F8-F12,0)</f>
        <v/>
      </c>
      <c r="G14" s="16">
        <f>ROUND(G8-G12,0)</f>
        <v/>
      </c>
    </row>
    <row r="16">
      <c r="A16" s="2" t="inlineStr">
        <is>
          <t>Every cell on row 14 must read zero. A balance sheet that does not balance is not a presentation problem, it is a sign that a number upstream is being counted twice or not at all.</t>
        </is>
      </c>
    </row>
  </sheetData>
  <mergeCells count="1">
    <mergeCell ref="A16:H16"/>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21"/>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10. Cash Flow and Return</t>
        </is>
      </c>
    </row>
    <row r="4" ht="24" customHeight="1">
      <c r="A4" s="3" t="inlineStr">
        <is>
          <t>ITEM</t>
        </is>
      </c>
      <c r="B4" s="4" t="inlineStr">
        <is>
          <t>Year 0</t>
        </is>
      </c>
      <c r="C4" s="4" t="inlineStr">
        <is>
          <t>Year 1</t>
        </is>
      </c>
      <c r="D4" s="4" t="inlineStr">
        <is>
          <t>Year 2</t>
        </is>
      </c>
      <c r="E4" s="4" t="inlineStr">
        <is>
          <t>Year 3</t>
        </is>
      </c>
      <c r="F4" s="4" t="inlineStr">
        <is>
          <t>Year 4</t>
        </is>
      </c>
      <c r="G4" s="4" t="inlineStr">
        <is>
          <t>Year 5</t>
        </is>
      </c>
    </row>
    <row r="5">
      <c r="A5" s="5" t="inlineStr">
        <is>
          <t>Investment</t>
        </is>
      </c>
      <c r="B5" s="12">
        <f>-'6 Investment'!B17</f>
        <v/>
      </c>
    </row>
    <row r="6">
      <c r="A6" s="14" t="inlineStr">
        <is>
          <t>NET CASH FLOW</t>
        </is>
      </c>
      <c r="B6" s="16">
        <f>B5</f>
        <v/>
      </c>
      <c r="C6" s="16">
        <f>'8 Income Statement'!B11+'8 Income Statement'!B10-'8 Income Statement'!B12</f>
        <v/>
      </c>
      <c r="D6" s="16">
        <f>'8 Income Statement'!C11+'8 Income Statement'!C10-'8 Income Statement'!C12</f>
        <v/>
      </c>
      <c r="E6" s="16">
        <f>'8 Income Statement'!D11+'8 Income Statement'!D10-'8 Income Statement'!D12</f>
        <v/>
      </c>
      <c r="F6" s="16">
        <f>'8 Income Statement'!E11+'8 Income Statement'!E10-'8 Income Statement'!E12</f>
        <v/>
      </c>
      <c r="G6" s="16">
        <f>'8 Income Statement'!F11+'8 Income Statement'!F10-'8 Income Statement'!F12</f>
        <v/>
      </c>
    </row>
    <row r="8">
      <c r="A8" s="14" t="inlineStr">
        <is>
          <t>Net present value, at the discount rate on Assumptions</t>
        </is>
      </c>
      <c r="B8" s="16">
        <f>NPV(Assumptions!B14,C6:G6)+B6</f>
        <v/>
      </c>
    </row>
    <row r="9">
      <c r="A9" s="14" t="inlineStr">
        <is>
          <t>Internal rate of return</t>
        </is>
      </c>
      <c r="B9" s="17">
        <f>IFERROR(IRR(B6:G6),"n/a")</f>
        <v/>
      </c>
    </row>
    <row r="10">
      <c r="A10" s="5" t="inlineStr">
        <is>
          <t>Cumulative cash, year 5</t>
        </is>
      </c>
      <c r="B10" s="12">
        <f>SUM(B6:G6)</f>
        <v/>
      </c>
    </row>
    <row r="11">
      <c r="A11" s="5" t="inlineStr">
        <is>
          <t>Cumulative operating result</t>
        </is>
      </c>
      <c r="C11" s="12">
        <f>'8 Income Statement'!B11</f>
        <v/>
      </c>
      <c r="D11" s="12">
        <f>C11+'8 Income Statement'!C11</f>
        <v/>
      </c>
      <c r="E11" s="12">
        <f>D11+'8 Income Statement'!D11</f>
        <v/>
      </c>
      <c r="F11" s="12">
        <f>E11+'8 Income Statement'!E11</f>
        <v/>
      </c>
      <c r="G11" s="12">
        <f>F11+'8 Income Statement'!F11</f>
        <v/>
      </c>
    </row>
    <row r="12">
      <c r="A12" s="14" t="inlineStr">
        <is>
          <t>Payback, months from the first month with revenue</t>
        </is>
      </c>
      <c r="B12" s="24">
        <f>IFERROR(IF(C11&gt;='6 Investment'!$B$17,0+12*('6 Investment'!$B$17-0)/'8 Income Statement'!B11,IF(D11&gt;='6 Investment'!$B$17,12+12*('6 Investment'!$B$17-C11)/'8 Income Statement'!C11,IF(E11&gt;='6 Investment'!$B$17,24+12*('6 Investment'!$B$17-D11)/'8 Income Statement'!D11,IF(F11&gt;='6 Investment'!$B$17,36+12*('6 Investment'!$B$17-E11)/'8 Income Statement'!E11,IF(G11&gt;='6 Investment'!$B$17,48+12*('6 Investment'!$B$17-F11)/'8 Income Statement'!F11,"beyond year five"))))),"")</f>
        <v/>
      </c>
    </row>
    <row r="13">
      <c r="A13" s="14" t="inlineStr">
        <is>
          <t>Return on invested capital, year one</t>
        </is>
      </c>
      <c r="B13" s="17">
        <f>IFERROR('8 Income Statement'!B11/'6 Investment'!$B$17,"")</f>
        <v/>
      </c>
    </row>
    <row r="14">
      <c r="A14" s="14" t="inlineStr">
        <is>
          <t>Return on invested capital, year five</t>
        </is>
      </c>
      <c r="B14" s="17">
        <f>IFERROR('8 Income Statement'!F11/'6 Investment'!$B$17,"")</f>
        <v/>
      </c>
    </row>
    <row r="16">
      <c r="A16" s="5" t="inlineStr">
        <is>
          <t>The next best use of the same capital</t>
        </is>
      </c>
      <c r="B16" s="6" t="inlineStr">
        <is>
          <t>Treasury money market fund, held instead</t>
        </is>
      </c>
    </row>
    <row r="17">
      <c r="A17" s="5" t="inlineStr">
        <is>
          <t>What the same capital earns there over five years</t>
        </is>
      </c>
      <c r="B17" s="12">
        <f>'6 Investment'!$B$17*((1+Assumptions!$B$16)^5-1)</f>
        <v/>
      </c>
    </row>
    <row r="18">
      <c r="A18" s="14" t="inlineStr">
        <is>
          <t>Margin against this plan, five years</t>
        </is>
      </c>
      <c r="B18" s="16">
        <f>G11-B17</f>
        <v/>
      </c>
    </row>
    <row r="20">
      <c r="A20" s="2" t="inlineStr">
        <is>
          <t>A positive net present value means the plan earns more than the discount rate you set. If it does not, the problem is upstream, in price, in volume or in capital, and this sheet cannot fix it.</t>
        </is>
      </c>
    </row>
    <row r="21">
      <c r="A21" s="2" t="inlineStr">
        <is>
          <t>The last three rows are the decision. A return reported with nothing beside it is a description, not a choice. If the margin on row 18 is negative, the money does better somewhere else and the honest answer is no.</t>
        </is>
      </c>
    </row>
  </sheetData>
  <mergeCells count="2">
    <mergeCell ref="A20:G20"/>
    <mergeCell ref="A21:G2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I23"/>
  <sheetViews>
    <sheetView showGridLines="0" workbookViewId="0">
      <selection activeCell="A1" sqref="A1"/>
    </sheetView>
  </sheetViews>
  <sheetFormatPr baseColWidth="8" defaultRowHeight="15"/>
  <cols>
    <col width="40" customWidth="1" min="1" max="1"/>
    <col width="30" customWidth="1" min="2" max="2"/>
    <col width="3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11. The Control Board</t>
        </is>
      </c>
    </row>
    <row r="2">
      <c r="A2" s="2" t="inlineStr">
        <is>
          <t>Read every month. Four perspectives, because a business that measures only money finds out too late. Every line carries a formula, a band and one name.</t>
        </is>
      </c>
    </row>
    <row r="4" ht="24" customHeight="1">
      <c r="A4" s="3" t="inlineStr">
        <is>
          <t>PERSPECTIVE</t>
        </is>
      </c>
      <c r="B4" s="4" t="inlineStr">
        <is>
          <t>INDICATOR</t>
        </is>
      </c>
      <c r="C4" s="4" t="inlineStr">
        <is>
          <t>FORMULA</t>
        </is>
      </c>
      <c r="D4" s="4" t="inlineStr">
        <is>
          <t>TARGET</t>
        </is>
      </c>
      <c r="E4" s="4" t="inlineStr">
        <is>
          <t>FLOOR</t>
        </is>
      </c>
      <c r="F4" s="4" t="inlineStr">
        <is>
          <t>CEILING</t>
        </is>
      </c>
      <c r="G4" s="4" t="inlineStr">
        <is>
          <t>CADENCE</t>
        </is>
      </c>
      <c r="H4" s="4" t="inlineStr">
        <is>
          <t>OWNER</t>
        </is>
      </c>
      <c r="I4" s="4" t="inlineStr">
        <is>
          <t>LAST READING</t>
        </is>
      </c>
    </row>
    <row r="5">
      <c r="A5" s="5" t="inlineStr">
        <is>
          <t>Financial</t>
        </is>
      </c>
      <c r="B5" s="5" t="inlineStr">
        <is>
          <t>Prime cost</t>
        </is>
      </c>
      <c r="C5" s="5" t="inlineStr">
        <is>
          <t>(Food used + labour) / sales</t>
        </is>
      </c>
      <c r="D5" s="23" t="inlineStr">
        <is>
          <t>58%</t>
        </is>
      </c>
      <c r="E5" s="23" t="inlineStr">
        <is>
          <t>55%</t>
        </is>
      </c>
      <c r="F5" s="23" t="inlineStr">
        <is>
          <t>62%</t>
        </is>
      </c>
      <c r="G5" s="23" t="inlineStr">
        <is>
          <t>Weekly</t>
        </is>
      </c>
      <c r="H5" s="6" t="inlineStr"/>
      <c r="I5" s="6" t="inlineStr"/>
    </row>
    <row r="6">
      <c r="A6" s="5" t="inlineStr">
        <is>
          <t>Financial</t>
        </is>
      </c>
      <c r="B6" s="5" t="inlineStr">
        <is>
          <t>Food cost</t>
        </is>
      </c>
      <c r="C6" s="5" t="inlineStr">
        <is>
          <t>Food used / food sales</t>
        </is>
      </c>
      <c r="D6" s="23" t="inlineStr">
        <is>
          <t>27%</t>
        </is>
      </c>
      <c r="E6" s="23" t="inlineStr">
        <is>
          <t>25%</t>
        </is>
      </c>
      <c r="F6" s="23" t="inlineStr">
        <is>
          <t>30%</t>
        </is>
      </c>
      <c r="G6" s="23" t="inlineStr">
        <is>
          <t>Weekly</t>
        </is>
      </c>
      <c r="H6" s="6" t="inlineStr"/>
      <c r="I6" s="6" t="inlineStr"/>
    </row>
    <row r="7">
      <c r="A7" s="5" t="inlineStr">
        <is>
          <t>Financial</t>
        </is>
      </c>
      <c r="B7" s="5" t="inlineStr">
        <is>
          <t>Labour cost</t>
        </is>
      </c>
      <c r="C7" s="5" t="inlineStr">
        <is>
          <t>Labour with benefits / sales</t>
        </is>
      </c>
      <c r="D7" s="23" t="inlineStr">
        <is>
          <t>31%</t>
        </is>
      </c>
      <c r="E7" s="23" t="inlineStr">
        <is>
          <t>28%</t>
        </is>
      </c>
      <c r="F7" s="23" t="inlineStr">
        <is>
          <t>34%</t>
        </is>
      </c>
      <c r="G7" s="23" t="inlineStr">
        <is>
          <t>Weekly</t>
        </is>
      </c>
      <c r="H7" s="6" t="inlineStr"/>
      <c r="I7" s="6" t="inlineStr"/>
    </row>
    <row r="8">
      <c r="A8" s="5" t="inlineStr">
        <is>
          <t>Financial</t>
        </is>
      </c>
      <c r="B8" s="5" t="inlineStr">
        <is>
          <t>Margin of safety</t>
        </is>
      </c>
      <c r="C8" s="5" t="inlineStr">
        <is>
          <t>(Actual units - break-even) / actual units</t>
        </is>
      </c>
      <c r="D8" s="23" t="inlineStr">
        <is>
          <t>20%</t>
        </is>
      </c>
      <c r="E8" s="23" t="inlineStr">
        <is>
          <t>15%</t>
        </is>
      </c>
      <c r="F8" s="23" t="inlineStr"/>
      <c r="G8" s="23" t="inlineStr">
        <is>
          <t>Monthly</t>
        </is>
      </c>
      <c r="H8" s="6" t="inlineStr"/>
      <c r="I8" s="6" t="inlineStr"/>
    </row>
    <row r="9">
      <c r="A9" s="5" t="inlineStr">
        <is>
          <t>Financial</t>
        </is>
      </c>
      <c r="B9" s="5" t="inlineStr">
        <is>
          <t>Cash against reserve</t>
        </is>
      </c>
      <c r="C9" s="5" t="inlineStr">
        <is>
          <t>Cash on hand / monthly fixed cost</t>
        </is>
      </c>
      <c r="D9" s="23" t="inlineStr">
        <is>
          <t>3.0</t>
        </is>
      </c>
      <c r="E9" s="23" t="inlineStr">
        <is>
          <t>2.0</t>
        </is>
      </c>
      <c r="F9" s="23" t="inlineStr"/>
      <c r="G9" s="23" t="inlineStr">
        <is>
          <t>Weekly</t>
        </is>
      </c>
      <c r="H9" s="6" t="inlineStr"/>
      <c r="I9" s="6" t="inlineStr"/>
    </row>
    <row r="10">
      <c r="A10" s="5" t="inlineStr">
        <is>
          <t>Customer</t>
        </is>
      </c>
      <c r="B10" s="5" t="inlineStr">
        <is>
          <t>Covers</t>
        </is>
      </c>
      <c r="C10" s="5" t="inlineStr">
        <is>
          <t>Count by daypart</t>
        </is>
      </c>
      <c r="D10" s="23" t="inlineStr"/>
      <c r="E10" s="23" t="inlineStr"/>
      <c r="F10" s="23" t="inlineStr"/>
      <c r="G10" s="23" t="inlineStr">
        <is>
          <t>Daily</t>
        </is>
      </c>
      <c r="H10" s="6" t="inlineStr"/>
      <c r="I10" s="6" t="inlineStr"/>
    </row>
    <row r="11">
      <c r="A11" s="5" t="inlineStr">
        <is>
          <t>Customer</t>
        </is>
      </c>
      <c r="B11" s="5" t="inlineStr">
        <is>
          <t>Average check</t>
        </is>
      </c>
      <c r="C11" s="5" t="inlineStr">
        <is>
          <t>Sales / covers</t>
        </is>
      </c>
      <c r="D11" s="23" t="inlineStr"/>
      <c r="E11" s="23" t="inlineStr"/>
      <c r="F11" s="23" t="inlineStr"/>
      <c r="G11" s="23" t="inlineStr">
        <is>
          <t>Weekly</t>
        </is>
      </c>
      <c r="H11" s="6" t="inlineStr"/>
      <c r="I11" s="6" t="inlineStr"/>
    </row>
    <row r="12">
      <c r="A12" s="5" t="inlineStr">
        <is>
          <t>Customer</t>
        </is>
      </c>
      <c r="B12" s="5" t="inlineStr">
        <is>
          <t>Repeat rate</t>
        </is>
      </c>
      <c r="C12" s="5" t="inlineStr">
        <is>
          <t>Returning guests / total guests</t>
        </is>
      </c>
      <c r="D12" s="23" t="inlineStr"/>
      <c r="E12" s="23" t="inlineStr"/>
      <c r="F12" s="23" t="inlineStr"/>
      <c r="G12" s="23" t="inlineStr">
        <is>
          <t>Monthly</t>
        </is>
      </c>
      <c r="H12" s="6" t="inlineStr"/>
      <c r="I12" s="6" t="inlineStr"/>
    </row>
    <row r="13">
      <c r="A13" s="5" t="inlineStr">
        <is>
          <t>Customer</t>
        </is>
      </c>
      <c r="B13" s="5" t="inlineStr">
        <is>
          <t>Review response rate</t>
        </is>
      </c>
      <c r="C13" s="5" t="inlineStr">
        <is>
          <t>Reviews answered / reviews received</t>
        </is>
      </c>
      <c r="D13" s="23" t="inlineStr">
        <is>
          <t>100%</t>
        </is>
      </c>
      <c r="E13" s="23" t="inlineStr">
        <is>
          <t>90%</t>
        </is>
      </c>
      <c r="F13" s="23" t="inlineStr"/>
      <c r="G13" s="23" t="inlineStr">
        <is>
          <t>Weekly</t>
        </is>
      </c>
      <c r="H13" s="6" t="inlineStr"/>
      <c r="I13" s="6" t="inlineStr"/>
    </row>
    <row r="14">
      <c r="A14" s="5" t="inlineStr">
        <is>
          <t>Customer</t>
        </is>
      </c>
      <c r="B14" s="5" t="inlineStr">
        <is>
          <t>Cost to acquire a customer</t>
        </is>
      </c>
      <c r="C14" s="5" t="inlineStr">
        <is>
          <t>Channel spend / new customers</t>
        </is>
      </c>
      <c r="D14" s="23" t="inlineStr"/>
      <c r="E14" s="23" t="inlineStr"/>
      <c r="F14" s="23" t="inlineStr"/>
      <c r="G14" s="23" t="inlineStr">
        <is>
          <t>Monthly</t>
        </is>
      </c>
      <c r="H14" s="6" t="inlineStr"/>
      <c r="I14" s="6" t="inlineStr"/>
    </row>
    <row r="15">
      <c r="A15" s="5" t="inlineStr">
        <is>
          <t>Process</t>
        </is>
      </c>
      <c r="B15" s="5" t="inlineStr">
        <is>
          <t>Theoretical against actual food cost</t>
        </is>
      </c>
      <c r="C15" s="5" t="inlineStr">
        <is>
          <t>Costed mix percentage minus actual percentage</t>
        </is>
      </c>
      <c r="D15" s="23" t="inlineStr">
        <is>
          <t>0.0 pts</t>
        </is>
      </c>
      <c r="E15" s="23" t="inlineStr"/>
      <c r="F15" s="23" t="inlineStr">
        <is>
          <t>1.5 pts</t>
        </is>
      </c>
      <c r="G15" s="23" t="inlineStr">
        <is>
          <t>Monthly</t>
        </is>
      </c>
      <c r="H15" s="6" t="inlineStr"/>
      <c r="I15" s="6" t="inlineStr"/>
    </row>
    <row r="16">
      <c r="A16" s="5" t="inlineStr">
        <is>
          <t>Process</t>
        </is>
      </c>
      <c r="B16" s="5" t="inlineStr">
        <is>
          <t>Portion audit pass rate</t>
        </is>
      </c>
      <c r="C16" s="5" t="inlineStr">
        <is>
          <t>Items within spec / items tested</t>
        </is>
      </c>
      <c r="D16" s="23" t="inlineStr">
        <is>
          <t>95%</t>
        </is>
      </c>
      <c r="E16" s="23" t="inlineStr">
        <is>
          <t>90%</t>
        </is>
      </c>
      <c r="F16" s="23" t="inlineStr"/>
      <c r="G16" s="23" t="inlineStr">
        <is>
          <t>Weekly</t>
        </is>
      </c>
      <c r="H16" s="6" t="inlineStr"/>
      <c r="I16" s="6" t="inlineStr"/>
    </row>
    <row r="17">
      <c r="A17" s="5" t="inlineStr">
        <is>
          <t>Process</t>
        </is>
      </c>
      <c r="B17" s="5" t="inlineStr">
        <is>
          <t>Ticket time at peak</t>
        </is>
      </c>
      <c r="C17" s="5" t="inlineStr">
        <is>
          <t>Average minutes, peak daypart</t>
        </is>
      </c>
      <c r="D17" s="23" t="inlineStr"/>
      <c r="E17" s="23" t="inlineStr"/>
      <c r="F17" s="23" t="inlineStr"/>
      <c r="G17" s="23" t="inlineStr">
        <is>
          <t>Daily</t>
        </is>
      </c>
      <c r="H17" s="6" t="inlineStr"/>
      <c r="I17" s="6" t="inlineStr"/>
    </row>
    <row r="18">
      <c r="A18" s="5" t="inlineStr">
        <is>
          <t>Process</t>
        </is>
      </c>
      <c r="B18" s="5" t="inlineStr">
        <is>
          <t>Carryover on order day</t>
        </is>
      </c>
      <c r="C18" s="5" t="inlineStr">
        <is>
          <t>Units left over / par</t>
        </is>
      </c>
      <c r="D18" s="23" t="inlineStr">
        <is>
          <t>0</t>
        </is>
      </c>
      <c r="E18" s="23" t="inlineStr"/>
      <c r="F18" s="23" t="inlineStr">
        <is>
          <t>1</t>
        </is>
      </c>
      <c r="G18" s="23" t="inlineStr">
        <is>
          <t>Weekly</t>
        </is>
      </c>
      <c r="H18" s="6" t="inlineStr"/>
      <c r="I18" s="6" t="inlineStr"/>
    </row>
    <row r="19">
      <c r="A19" s="5" t="inlineStr">
        <is>
          <t>People</t>
        </is>
      </c>
      <c r="B19" s="5" t="inlineStr">
        <is>
          <t>Turnover</t>
        </is>
      </c>
      <c r="C19" s="5" t="inlineStr">
        <is>
          <t>Separations / average headcount</t>
        </is>
      </c>
      <c r="D19" s="23" t="inlineStr"/>
      <c r="E19" s="23" t="inlineStr"/>
      <c r="F19" s="23" t="inlineStr"/>
      <c r="G19" s="23" t="inlineStr">
        <is>
          <t>Quarterly</t>
        </is>
      </c>
      <c r="H19" s="6" t="inlineStr"/>
      <c r="I19" s="6" t="inlineStr"/>
    </row>
    <row r="20">
      <c r="A20" s="5" t="inlineStr">
        <is>
          <t>People</t>
        </is>
      </c>
      <c r="B20" s="5" t="inlineStr">
        <is>
          <t>Absence test</t>
        </is>
      </c>
      <c r="C20" s="5" t="inlineStr">
        <is>
          <t>Pass or fail, recorded</t>
        </is>
      </c>
      <c r="D20" s="23" t="inlineStr">
        <is>
          <t>Pass</t>
        </is>
      </c>
      <c r="E20" s="23" t="inlineStr"/>
      <c r="F20" s="23" t="inlineStr"/>
      <c r="G20" s="23" t="inlineStr">
        <is>
          <t>Half-yearly</t>
        </is>
      </c>
      <c r="H20" s="6" t="inlineStr"/>
      <c r="I20" s="6" t="inlineStr"/>
    </row>
    <row r="23">
      <c r="A23" s="2" t="inlineStr">
        <is>
          <t>The floor and the ceiling matter as much as the target. A number with only a target produces an argument every month about whether it is close enough. A number with a band produces an action: inside it, leave it alone; outside it, the name in the owner column has something to do before the next reading.</t>
        </is>
      </c>
    </row>
  </sheetData>
  <mergeCells count="1">
    <mergeCell ref="A23:I23"/>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21"/>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44" customWidth="1" min="8" max="8"/>
    <col width="40" customWidth="1" min="9" max="9"/>
    <col width="14" customWidth="1" min="10" max="10"/>
    <col width="14" customWidth="1" min="11" max="11"/>
    <col width="14" customWidth="1" min="12" max="12"/>
    <col width="14" customWidth="1" min="13" max="13"/>
  </cols>
  <sheetData>
    <row r="1">
      <c r="A1" s="1" t="inlineStr">
        <is>
          <t>12. The Monthly Close</t>
        </is>
      </c>
    </row>
    <row r="2">
      <c r="A2" s="2" t="inlineStr">
        <is>
          <t>Ninety minutes, the same morning every month. This is what makes the control board a control board rather than a page in a binder.</t>
        </is>
      </c>
    </row>
    <row r="4" ht="24" customHeight="1">
      <c r="A4" s="3" t="inlineStr">
        <is>
          <t>MONTH</t>
        </is>
      </c>
      <c r="B4" s="4" t="inlineStr">
        <is>
          <t>REVENUE</t>
        </is>
      </c>
      <c r="C4" s="4" t="inlineStr">
        <is>
          <t>FOOD USED</t>
        </is>
      </c>
      <c r="D4" s="4" t="inlineStr">
        <is>
          <t>LABOUR</t>
        </is>
      </c>
      <c r="E4" s="4" t="inlineStr">
        <is>
          <t>PRIME COST %</t>
        </is>
      </c>
      <c r="F4" s="4" t="inlineStr">
        <is>
          <t>COVERS</t>
        </is>
      </c>
      <c r="G4" s="4" t="inlineStr">
        <is>
          <t>AVERAGE CHECK</t>
        </is>
      </c>
      <c r="H4" s="4" t="inlineStr">
        <is>
          <t>THE THREE LARGEST VARIANCES, AND THE CAUSE</t>
        </is>
      </c>
      <c r="I4" s="4" t="inlineStr">
        <is>
          <t>THE ONE ACTION, OWNER AND DATE</t>
        </is>
      </c>
    </row>
    <row r="5">
      <c r="A5" s="5" t="inlineStr">
        <is>
          <t>January</t>
        </is>
      </c>
      <c r="B5" s="19" t="inlineStr"/>
      <c r="C5" s="19" t="inlineStr"/>
      <c r="D5" s="19" t="inlineStr"/>
      <c r="E5" s="13">
        <f>IFERROR((C5+D5)/B5,"")</f>
        <v/>
      </c>
      <c r="F5" s="6" t="inlineStr"/>
      <c r="G5" s="20">
        <f>IFERROR(B5/F5,"")</f>
        <v/>
      </c>
      <c r="H5" s="9" t="inlineStr"/>
      <c r="I5" s="9" t="inlineStr"/>
    </row>
    <row r="6">
      <c r="A6" s="5" t="inlineStr">
        <is>
          <t>February</t>
        </is>
      </c>
      <c r="B6" s="19" t="inlineStr"/>
      <c r="C6" s="19" t="inlineStr"/>
      <c r="D6" s="19" t="inlineStr"/>
      <c r="E6" s="13">
        <f>IFERROR((C6+D6)/B6,"")</f>
        <v/>
      </c>
      <c r="F6" s="6" t="inlineStr"/>
      <c r="G6" s="20">
        <f>IFERROR(B6/F6,"")</f>
        <v/>
      </c>
      <c r="H6" s="9" t="inlineStr"/>
      <c r="I6" s="9" t="inlineStr"/>
    </row>
    <row r="7">
      <c r="A7" s="5" t="inlineStr">
        <is>
          <t>March</t>
        </is>
      </c>
      <c r="B7" s="19" t="inlineStr"/>
      <c r="C7" s="19" t="inlineStr"/>
      <c r="D7" s="19" t="inlineStr"/>
      <c r="E7" s="13">
        <f>IFERROR((C7+D7)/B7,"")</f>
        <v/>
      </c>
      <c r="F7" s="6" t="inlineStr"/>
      <c r="G7" s="20">
        <f>IFERROR(B7/F7,"")</f>
        <v/>
      </c>
      <c r="H7" s="9" t="inlineStr"/>
      <c r="I7" s="9" t="inlineStr"/>
    </row>
    <row r="8">
      <c r="A8" s="5" t="inlineStr">
        <is>
          <t>April</t>
        </is>
      </c>
      <c r="B8" s="19" t="inlineStr"/>
      <c r="C8" s="19" t="inlineStr"/>
      <c r="D8" s="19" t="inlineStr"/>
      <c r="E8" s="13">
        <f>IFERROR((C8+D8)/B8,"")</f>
        <v/>
      </c>
      <c r="F8" s="6" t="inlineStr"/>
      <c r="G8" s="20">
        <f>IFERROR(B8/F8,"")</f>
        <v/>
      </c>
      <c r="H8" s="9" t="inlineStr"/>
      <c r="I8" s="9" t="inlineStr"/>
    </row>
    <row r="9">
      <c r="A9" s="5" t="inlineStr">
        <is>
          <t>May</t>
        </is>
      </c>
      <c r="B9" s="19" t="inlineStr"/>
      <c r="C9" s="19" t="inlineStr"/>
      <c r="D9" s="19" t="inlineStr"/>
      <c r="E9" s="13">
        <f>IFERROR((C9+D9)/B9,"")</f>
        <v/>
      </c>
      <c r="F9" s="6" t="inlineStr"/>
      <c r="G9" s="20">
        <f>IFERROR(B9/F9,"")</f>
        <v/>
      </c>
      <c r="H9" s="9" t="inlineStr"/>
      <c r="I9" s="9" t="inlineStr"/>
    </row>
    <row r="10">
      <c r="A10" s="5" t="inlineStr">
        <is>
          <t>June</t>
        </is>
      </c>
      <c r="B10" s="19" t="inlineStr"/>
      <c r="C10" s="19" t="inlineStr"/>
      <c r="D10" s="19" t="inlineStr"/>
      <c r="E10" s="13">
        <f>IFERROR((C10+D10)/B10,"")</f>
        <v/>
      </c>
      <c r="F10" s="6" t="inlineStr"/>
      <c r="G10" s="20">
        <f>IFERROR(B10/F10,"")</f>
        <v/>
      </c>
      <c r="H10" s="9" t="inlineStr"/>
      <c r="I10" s="9" t="inlineStr"/>
    </row>
    <row r="11">
      <c r="A11" s="5" t="inlineStr">
        <is>
          <t>July</t>
        </is>
      </c>
      <c r="B11" s="19" t="inlineStr"/>
      <c r="C11" s="19" t="inlineStr"/>
      <c r="D11" s="19" t="inlineStr"/>
      <c r="E11" s="13">
        <f>IFERROR((C11+D11)/B11,"")</f>
        <v/>
      </c>
      <c r="F11" s="6" t="inlineStr"/>
      <c r="G11" s="20">
        <f>IFERROR(B11/F11,"")</f>
        <v/>
      </c>
      <c r="H11" s="9" t="inlineStr"/>
      <c r="I11" s="9" t="inlineStr"/>
    </row>
    <row r="12">
      <c r="A12" s="5" t="inlineStr">
        <is>
          <t>August</t>
        </is>
      </c>
      <c r="B12" s="19" t="inlineStr"/>
      <c r="C12" s="19" t="inlineStr"/>
      <c r="D12" s="19" t="inlineStr"/>
      <c r="E12" s="13">
        <f>IFERROR((C12+D12)/B12,"")</f>
        <v/>
      </c>
      <c r="F12" s="6" t="inlineStr"/>
      <c r="G12" s="20">
        <f>IFERROR(B12/F12,"")</f>
        <v/>
      </c>
      <c r="H12" s="9" t="inlineStr"/>
      <c r="I12" s="9" t="inlineStr"/>
    </row>
    <row r="13">
      <c r="A13" s="5" t="inlineStr">
        <is>
          <t>September</t>
        </is>
      </c>
      <c r="B13" s="19" t="inlineStr"/>
      <c r="C13" s="19" t="inlineStr"/>
      <c r="D13" s="19" t="inlineStr"/>
      <c r="E13" s="13">
        <f>IFERROR((C13+D13)/B13,"")</f>
        <v/>
      </c>
      <c r="F13" s="6" t="inlineStr"/>
      <c r="G13" s="20">
        <f>IFERROR(B13/F13,"")</f>
        <v/>
      </c>
      <c r="H13" s="9" t="inlineStr"/>
      <c r="I13" s="9" t="inlineStr"/>
    </row>
    <row r="14">
      <c r="A14" s="5" t="inlineStr">
        <is>
          <t>October</t>
        </is>
      </c>
      <c r="B14" s="19" t="inlineStr"/>
      <c r="C14" s="19" t="inlineStr"/>
      <c r="D14" s="19" t="inlineStr"/>
      <c r="E14" s="13">
        <f>IFERROR((C14+D14)/B14,"")</f>
        <v/>
      </c>
      <c r="F14" s="6" t="inlineStr"/>
      <c r="G14" s="20">
        <f>IFERROR(B14/F14,"")</f>
        <v/>
      </c>
      <c r="H14" s="9" t="inlineStr"/>
      <c r="I14" s="9" t="inlineStr"/>
    </row>
    <row r="15">
      <c r="A15" s="5" t="inlineStr">
        <is>
          <t>November</t>
        </is>
      </c>
      <c r="B15" s="19" t="inlineStr"/>
      <c r="C15" s="19" t="inlineStr"/>
      <c r="D15" s="19" t="inlineStr"/>
      <c r="E15" s="13">
        <f>IFERROR((C15+D15)/B15,"")</f>
        <v/>
      </c>
      <c r="F15" s="6" t="inlineStr"/>
      <c r="G15" s="20">
        <f>IFERROR(B15/F15,"")</f>
        <v/>
      </c>
      <c r="H15" s="9" t="inlineStr"/>
      <c r="I15" s="9" t="inlineStr"/>
    </row>
    <row r="16">
      <c r="A16" s="5" t="inlineStr">
        <is>
          <t>December</t>
        </is>
      </c>
      <c r="B16" s="19" t="inlineStr"/>
      <c r="C16" s="19" t="inlineStr"/>
      <c r="D16" s="19" t="inlineStr"/>
      <c r="E16" s="13">
        <f>IFERROR((C16+D16)/B16,"")</f>
        <v/>
      </c>
      <c r="F16" s="6" t="inlineStr"/>
      <c r="G16" s="20">
        <f>IFERROR(B16/F16,"")</f>
        <v/>
      </c>
      <c r="H16" s="9" t="inlineStr"/>
      <c r="I16" s="9" t="inlineStr"/>
    </row>
    <row r="19">
      <c r="A19" s="2" t="inlineStr">
        <is>
          <t>Food used is opening inventory plus purchases minus closing inventory, counted and not estimated. Purchases divided by sales is a two-minute read, not a number to act on.</t>
        </is>
      </c>
    </row>
    <row r="21">
      <c r="A21" s="2" t="inlineStr">
        <is>
          <t>Classify every variance as one of four things: priced wrong, portioned wrong, bought wrong, or sold a different mix than planned. Those are four different problems with four different remedies, and telling them apart is the entire return on Part II of the Blueprint.</t>
        </is>
      </c>
    </row>
  </sheetData>
  <mergeCells count="2">
    <mergeCell ref="A21:I21"/>
    <mergeCell ref="A19:I1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2026-10-13T14:36:36Z</dcterms:created>
  <dcterms:modified xmlns:dcterms="http://purl.org/dc/terms/" xmlns:xsi="http://www.w3.org/2001/XMLSchema-instance" xsi:type="dcterms:W3CDTF">2026-10-13T14:36:36Z</dcterms:modified>
</cp:coreProperties>
</file>