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puestos" sheetId="1" state="visible" r:id="rId1"/>
    <sheet xmlns:r="http://schemas.openxmlformats.org/officeDocument/2006/relationships" name="1 Ingresos" sheetId="2" state="visible" r:id="rId2"/>
    <sheet xmlns:r="http://schemas.openxmlformats.org/officeDocument/2006/relationships" name="2 Costo de ventas" sheetId="3" state="visible" r:id="rId3"/>
    <sheet xmlns:r="http://schemas.openxmlformats.org/officeDocument/2006/relationships" name="3 Mano de obra" sheetId="4" state="visible" r:id="rId4"/>
    <sheet xmlns:r="http://schemas.openxmlformats.org/officeDocument/2006/relationships" name="4 Gastos de operacion" sheetId="5" state="visible" r:id="rId5"/>
    <sheet xmlns:r="http://schemas.openxmlformats.org/officeDocument/2006/relationships" name="5 Depreciacion" sheetId="6" state="visible" r:id="rId6"/>
    <sheet xmlns:r="http://schemas.openxmlformats.org/officeDocument/2006/relationships" name="6 Inversion" sheetId="7" state="visible" r:id="rId7"/>
    <sheet xmlns:r="http://schemas.openxmlformats.org/officeDocument/2006/relationships" name="7 Punto de equilibrio" sheetId="8" state="visible" r:id="rId8"/>
    <sheet xmlns:r="http://schemas.openxmlformats.org/officeDocument/2006/relationships" name="8 Estado de resultados" sheetId="9" state="visible" r:id="rId9"/>
    <sheet xmlns:r="http://schemas.openxmlformats.org/officeDocument/2006/relationships" name="9 Balance general" sheetId="10" state="visible" r:id="rId10"/>
    <sheet xmlns:r="http://schemas.openxmlformats.org/officeDocument/2006/relationships" name="10 Flujo de caja" sheetId="11" state="visible" r:id="rId11"/>
    <sheet xmlns:r="http://schemas.openxmlformats.org/officeDocument/2006/relationships" name="11 Cuadro de mando" sheetId="12" state="visible" r:id="rId12"/>
    <sheet xmlns:r="http://schemas.openxmlformats.org/officeDocument/2006/relationships" name="12 Cierre mensual" sheetId="13" state="visible" r:id="rId13"/>
  </sheets>
  <definedNames/>
  <calcPr calcId="124519" fullCalcOnLoad="1"/>
</workbook>
</file>

<file path=xl/styles.xml><?xml version="1.0" encoding="utf-8"?>
<styleSheet xmlns="http://schemas.openxmlformats.org/spreadsheetml/2006/main">
  <numFmts count="3">
    <numFmt numFmtId="164" formatCode="0.0%"/>
    <numFmt numFmtId="165" formatCode="&quot;$&quot;#,##0.00"/>
    <numFmt numFmtId="166" formatCode="&quot;$&quot;#,##0"/>
  </numFmts>
  <fonts count="6">
    <font>
      <name val="Calibri"/>
      <family val="2"/>
      <color theme="1"/>
      <sz val="11"/>
      <scheme val="minor"/>
    </font>
    <font>
      <name val="Helvetica"/>
      <b val="1"/>
      <color rgb="FF000000"/>
      <sz val="12"/>
    </font>
    <font>
      <name val="Helvetica"/>
      <i val="1"/>
      <color rgb="FF4A4745"/>
      <sz val="8"/>
    </font>
    <font>
      <name val="Helvetica"/>
      <b val="1"/>
      <color rgb="FFE5E2DE"/>
      <sz val="8"/>
    </font>
    <font>
      <name val="Helvetica"/>
      <color rgb="FF4A4745"/>
      <sz val="9"/>
    </font>
    <font>
      <name val="Helvetica"/>
      <b val="1"/>
      <color rgb="FF000000"/>
      <sz val="9"/>
    </font>
  </fonts>
  <fills count="5">
    <fill>
      <patternFill/>
    </fill>
    <fill>
      <patternFill patternType="gray125"/>
    </fill>
    <fill>
      <patternFill patternType="solid">
        <fgColor rgb="FFB2ABA4"/>
      </patternFill>
    </fill>
    <fill>
      <patternFill patternType="solid">
        <fgColor rgb="FFDCE7FB"/>
      </patternFill>
    </fill>
    <fill>
      <patternFill patternType="solid">
        <fgColor rgb="FFF0EEE9"/>
      </patternFill>
    </fill>
  </fills>
  <borders count="2">
    <border>
      <left/>
      <right/>
      <top/>
      <bottom/>
      <diagonal/>
    </border>
    <border>
      <left style="thin">
        <color rgb="FFB2ABA4"/>
      </left>
      <right style="thin">
        <color rgb="FFB2ABA4"/>
      </right>
      <top style="thin">
        <color rgb="FFB2ABA4"/>
      </top>
      <bottom style="thin">
        <color rgb="FFB2ABA4"/>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left" vertical="center" wrapText="1"/>
    </xf>
    <xf numFmtId="0" fontId="3" fillId="2" borderId="1" applyAlignment="1" pivotButton="0" quotePrefix="0" xfId="0">
      <alignment horizontal="right" vertical="center" wrapText="1"/>
    </xf>
    <xf numFmtId="0" fontId="4" fillId="0" borderId="1" applyAlignment="1" pivotButton="0" quotePrefix="0" xfId="0">
      <alignment horizontal="left"/>
    </xf>
    <xf numFmtId="0" fontId="4" fillId="3" borderId="1" applyAlignment="1" pivotButton="0" quotePrefix="0" xfId="0">
      <alignment horizontal="right"/>
    </xf>
    <xf numFmtId="1" fontId="4" fillId="3" borderId="1" applyAlignment="1" pivotButton="0" quotePrefix="0" xfId="0">
      <alignment horizontal="right"/>
    </xf>
    <xf numFmtId="164" fontId="4" fillId="3" borderId="1" applyAlignment="1" pivotButton="0" quotePrefix="0" xfId="0">
      <alignment horizontal="right"/>
    </xf>
    <xf numFmtId="0" fontId="4" fillId="3" borderId="1" applyAlignment="1" pivotButton="0" quotePrefix="0" xfId="0">
      <alignment horizontal="left"/>
    </xf>
    <xf numFmtId="3" fontId="4" fillId="3" borderId="1" applyAlignment="1" pivotButton="0" quotePrefix="0" xfId="0">
      <alignment horizontal="right"/>
    </xf>
    <xf numFmtId="165" fontId="4" fillId="3" borderId="1" applyAlignment="1" pivotButton="0" quotePrefix="0" xfId="0">
      <alignment horizontal="right"/>
    </xf>
    <xf numFmtId="166" fontId="4" fillId="0" borderId="1" applyAlignment="1" pivotButton="0" quotePrefix="0" xfId="0">
      <alignment horizontal="right"/>
    </xf>
    <xf numFmtId="164" fontId="4" fillId="0" borderId="1" applyAlignment="1" pivotButton="0" quotePrefix="0" xfId="0">
      <alignment horizontal="right"/>
    </xf>
    <xf numFmtId="0" fontId="5" fillId="4" borderId="1" applyAlignment="1" pivotButton="0" quotePrefix="0" xfId="0">
      <alignment horizontal="left"/>
    </xf>
    <xf numFmtId="3" fontId="5" fillId="4" borderId="1" applyAlignment="1" pivotButton="0" quotePrefix="0" xfId="0">
      <alignment horizontal="right"/>
    </xf>
    <xf numFmtId="166" fontId="5" fillId="4" borderId="1" applyAlignment="1" pivotButton="0" quotePrefix="0" xfId="0">
      <alignment horizontal="right"/>
    </xf>
    <xf numFmtId="164" fontId="5" fillId="4" borderId="1" applyAlignment="1" pivotButton="0" quotePrefix="0" xfId="0">
      <alignment horizontal="right"/>
    </xf>
    <xf numFmtId="3" fontId="4" fillId="0" borderId="1" applyAlignment="1" pivotButton="0" quotePrefix="0" xfId="0">
      <alignment horizontal="right"/>
    </xf>
    <xf numFmtId="166" fontId="4" fillId="3" borderId="1" applyAlignment="1" pivotButton="0" quotePrefix="0" xfId="0">
      <alignment horizontal="right"/>
    </xf>
    <xf numFmtId="165" fontId="4" fillId="0" borderId="1" applyAlignment="1" pivotButton="0" quotePrefix="0" xfId="0">
      <alignment horizontal="right"/>
    </xf>
    <xf numFmtId="165" fontId="5" fillId="4" borderId="1" applyAlignment="1" pivotButton="0" quotePrefix="0" xfId="0">
      <alignment horizontal="right"/>
    </xf>
    <xf numFmtId="0" fontId="5" fillId="4" borderId="1" applyAlignment="1" pivotButton="0" quotePrefix="0" xfId="0">
      <alignment horizontal="right"/>
    </xf>
    <xf numFmtId="0" fontId="4" fillId="0" borderId="1"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El Modelo. Supuestos</t>
        </is>
      </c>
    </row>
    <row r="2">
      <c r="A2" s="2" t="inlineStr">
        <is>
          <t>Cada celda sombreada en azul es un insumo que usted reemplaza. Todo lo demás es fórmula. Las tasas de abajo manejan los años dos a cinco de todas las hojas.</t>
        </is>
      </c>
    </row>
    <row r="3"/>
    <row r="4" ht="24" customHeight="1">
      <c r="A4" s="3" t="inlineStr">
        <is>
          <t>INSUMO</t>
        </is>
      </c>
      <c r="B4" s="4" t="inlineStr">
        <is>
          <t>VALOR</t>
        </is>
      </c>
    </row>
    <row r="5">
      <c r="A5" s="5" t="inlineStr">
        <is>
          <t>Nombre del negocio</t>
        </is>
      </c>
      <c r="B5" s="6" t="inlineStr">
        <is>
          <t>Su restaurante</t>
        </is>
      </c>
    </row>
    <row r="6">
      <c r="A6" s="5" t="inlineStr">
        <is>
          <t>Puestos</t>
        </is>
      </c>
      <c r="B6" s="7" t="n">
        <v>56</v>
      </c>
    </row>
    <row r="7">
      <c r="A7" s="5" t="inlineStr">
        <is>
          <t>Días de operación al año</t>
        </is>
      </c>
      <c r="B7" s="7" t="n">
        <v>310</v>
      </c>
    </row>
    <row r="8">
      <c r="A8" s="5" t="inlineStr">
        <is>
          <t>Primer mes con ingresos</t>
        </is>
      </c>
      <c r="B8" s="7" t="n">
        <v>4</v>
      </c>
    </row>
    <row r="9">
      <c r="A9" s="5" t="inlineStr">
        <is>
          <t>Crecimiento anual de volumen, años 2 a 5</t>
        </is>
      </c>
      <c r="B9" s="8" t="n">
        <v>0.03</v>
      </c>
    </row>
    <row r="10">
      <c r="A10" s="5" t="inlineStr">
        <is>
          <t>Aumento anual de precio, años 2 a 5</t>
        </is>
      </c>
      <c r="B10" s="8" t="n">
        <v>0.03</v>
      </c>
    </row>
    <row r="11">
      <c r="A11" s="5" t="inlineStr">
        <is>
          <t>Inflación anual de costos, años 2 a 5</t>
        </is>
      </c>
      <c r="B11" s="8" t="n">
        <v>0.03</v>
      </c>
    </row>
    <row r="12">
      <c r="A12" s="5" t="inlineStr">
        <is>
          <t>Impuestos de nómina y prestaciones, como factor del salario</t>
        </is>
      </c>
      <c r="B12" s="8" t="n">
        <v>0.22</v>
      </c>
    </row>
    <row r="13">
      <c r="A13" s="5" t="inlineStr">
        <is>
          <t>Tasa efectiva de impuesto sobre la utilidad</t>
        </is>
      </c>
      <c r="B13" s="8" t="n">
        <v>0.21</v>
      </c>
    </row>
    <row r="14">
      <c r="A14" s="5" t="inlineStr">
        <is>
          <t>Tasa de descuento para el valor presente neto</t>
        </is>
      </c>
      <c r="B14" s="8" t="n">
        <v>0.1</v>
      </c>
    </row>
    <row r="15">
      <c r="A15" s="5" t="inlineStr">
        <is>
          <t>Margen de seguridad mínimo aceptable, año 1</t>
        </is>
      </c>
      <c r="B15" s="8" t="n">
        <v>0.15</v>
      </c>
    </row>
    <row r="16"/>
    <row r="17">
      <c r="A17" s="2" t="inlineStr">
        <is>
          <t>Diga en voz alta las tasas de crecimiento y de inflación cuando alguien lea este modelo. Son suposiciones, no derivaciones, y manejan cada cifra a cinco años del libro.</t>
        </is>
      </c>
    </row>
  </sheetData>
  <mergeCells count="1">
    <mergeCell ref="A17:F1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6"/>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1. Armado de ingresos</t>
        </is>
      </c>
    </row>
    <row r="2">
      <c r="A2" s="2" t="inlineStr">
        <is>
          <t>Las unidades vienen de la Etapa 7 (G1, G2). Los precios vienen de la Etapa 6 (F1). Nada aquí se escribe a partir de una meta.</t>
        </is>
      </c>
    </row>
    <row r="3"/>
    <row r="4" ht="24" customHeight="1">
      <c r="A4" s="3" t="inlineStr">
        <is>
          <t>LÍNEA DEL MENÚ</t>
        </is>
      </c>
      <c r="B4" s="4" t="inlineStr">
        <is>
          <t>UNIDADES, AÑO 1</t>
        </is>
      </c>
      <c r="C4" s="4" t="inlineStr">
        <is>
          <t>PRECIO</t>
        </is>
      </c>
      <c r="D4" s="4" t="inlineStr">
        <is>
          <t>INGRESOS</t>
        </is>
      </c>
      <c r="E4" s="4" t="inlineStr">
        <is>
          <t>MEZCLA % DE UNIDADES</t>
        </is>
      </c>
    </row>
    <row r="5">
      <c r="A5" s="9" t="inlineStr">
        <is>
          <t>Hamburguesas</t>
        </is>
      </c>
      <c r="B5" s="10" t="n">
        <v>16500</v>
      </c>
      <c r="C5" s="11" t="n">
        <v>19</v>
      </c>
      <c r="D5" s="12">
        <f>B5*C5</f>
        <v/>
      </c>
      <c r="E5" s="13">
        <f>IFERROR(B5/$B$10,0)</f>
        <v/>
      </c>
    </row>
    <row r="6">
      <c r="A6" s="9" t="inlineStr">
        <is>
          <t>Sándwiches</t>
        </is>
      </c>
      <c r="B6" s="10" t="n">
        <v>20100</v>
      </c>
      <c r="C6" s="11" t="n">
        <v>14</v>
      </c>
      <c r="D6" s="12">
        <f>B6*C6</f>
        <v/>
      </c>
      <c r="E6" s="13">
        <f>IFERROR(B6/$B$10,0)</f>
        <v/>
      </c>
    </row>
    <row r="7">
      <c r="A7" s="9" t="inlineStr">
        <is>
          <t>Ensaladas</t>
        </is>
      </c>
      <c r="B7" s="10" t="n">
        <v>11000</v>
      </c>
      <c r="C7" s="11" t="n">
        <v>13</v>
      </c>
      <c r="D7" s="12">
        <f>B7*C7</f>
        <v/>
      </c>
      <c r="E7" s="13">
        <f>IFERROR(B7/$B$10,0)</f>
        <v/>
      </c>
    </row>
    <row r="8">
      <c r="A8" s="9" t="inlineStr">
        <is>
          <t>Acompañamientos</t>
        </is>
      </c>
      <c r="B8" s="10" t="n">
        <v>25500</v>
      </c>
      <c r="C8" s="11" t="n">
        <v>5.5</v>
      </c>
      <c r="D8" s="12">
        <f>B8*C8</f>
        <v/>
      </c>
      <c r="E8" s="13">
        <f>IFERROR(B8/$B$10,0)</f>
        <v/>
      </c>
    </row>
    <row r="9">
      <c r="A9" s="9" t="inlineStr">
        <is>
          <t>Bebidas</t>
        </is>
      </c>
      <c r="B9" s="10" t="n">
        <v>18200</v>
      </c>
      <c r="C9" s="11" t="n">
        <v>4</v>
      </c>
      <c r="D9" s="12">
        <f>B9*C9</f>
        <v/>
      </c>
      <c r="E9" s="13">
        <f>IFERROR(B9/$B$10,0)</f>
        <v/>
      </c>
    </row>
    <row r="10">
      <c r="A10" s="14" t="inlineStr">
        <is>
          <t>Total</t>
        </is>
      </c>
      <c r="B10" s="15">
        <f>SUM(B5:B9)</f>
        <v/>
      </c>
      <c r="D10" s="16">
        <f>SUM(D5:D9)</f>
        <v/>
      </c>
      <c r="E10" s="17">
        <f>SUM(E5:E9)</f>
        <v/>
      </c>
    </row>
    <row r="11"/>
    <row r="12"/>
    <row r="13" ht="24" customHeight="1">
      <c r="A13" s="3" t="inlineStr">
        <is>
          <t>INGRESOS A CINCO AÑOS</t>
        </is>
      </c>
      <c r="B13" s="4" t="inlineStr">
        <is>
          <t>Año 1</t>
        </is>
      </c>
      <c r="C13" s="4" t="inlineStr">
        <is>
          <t>Año 2</t>
        </is>
      </c>
      <c r="D13" s="4" t="inlineStr">
        <is>
          <t>Año 3</t>
        </is>
      </c>
      <c r="E13" s="4" t="inlineStr">
        <is>
          <t>Año 4</t>
        </is>
      </c>
      <c r="F13" s="4" t="inlineStr">
        <is>
          <t>Año 5</t>
        </is>
      </c>
    </row>
    <row r="14">
      <c r="A14" s="5" t="inlineStr">
        <is>
          <t>Ingresos</t>
        </is>
      </c>
      <c r="B14" s="12">
        <f>D10</f>
        <v/>
      </c>
      <c r="C14" s="12">
        <f>B14*(1+Supuestos!$B$9)*(1+Supuestos!$B$10)</f>
        <v/>
      </c>
      <c r="D14" s="12">
        <f>C14*(1+Supuestos!$B$9)*(1+Supuestos!$B$10)</f>
        <v/>
      </c>
      <c r="E14" s="12">
        <f>D14*(1+Supuestos!$B$9)*(1+Supuestos!$B$10)</f>
        <v/>
      </c>
      <c r="F14" s="12">
        <f>E14*(1+Supuestos!$B$9)*(1+Supuestos!$B$10)</f>
        <v/>
      </c>
    </row>
    <row r="15"/>
    <row r="16">
      <c r="A16" s="2" t="inlineStr">
        <is>
          <t>El año 1 supone un año completo de operación. Si el negocio abre a mitad de año, escale los ingresos del año 1 y el costo fijo del año 1 por el mismo número de meses, o el punto de equilibrio de la hoja 7 no va a ser comparable.</t>
        </is>
      </c>
    </row>
  </sheetData>
  <mergeCells count="1">
    <mergeCell ref="A16:G1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2. Costo de ventas</t>
        </is>
      </c>
    </row>
    <row r="2">
      <c r="A2" s="2" t="inlineStr">
        <is>
          <t>El costo por plato viene de la Etapa 5 (E1), después de la prueba de rendimiento.</t>
        </is>
      </c>
    </row>
    <row r="3"/>
    <row r="4" ht="24" customHeight="1">
      <c r="A4" s="3" t="inlineStr">
        <is>
          <t>LÍNEA DEL MENÚ</t>
        </is>
      </c>
      <c r="B4" s="4" t="inlineStr">
        <is>
          <t>UNIDADES</t>
        </is>
      </c>
      <c r="C4" s="4" t="inlineStr">
        <is>
          <t>COSTO POR PLATO</t>
        </is>
      </c>
      <c r="D4" s="4" t="inlineStr">
        <is>
          <t>COSTO TOTAL</t>
        </is>
      </c>
      <c r="E4" s="4" t="inlineStr">
        <is>
          <t>COSTO DE ALIMENTOS %</t>
        </is>
      </c>
    </row>
    <row r="5">
      <c r="A5" s="5">
        <f>'1 Ingresos'!A5</f>
        <v/>
      </c>
      <c r="B5" s="18">
        <f>'1 Ingresos'!B5</f>
        <v/>
      </c>
      <c r="C5" s="11" t="n">
        <v>5.1</v>
      </c>
      <c r="D5" s="12">
        <f>B5*C5</f>
        <v/>
      </c>
      <c r="E5" s="13">
        <f>IFERROR(C5/'1 Ingresos'!C5,0)</f>
        <v/>
      </c>
    </row>
    <row r="6">
      <c r="A6" s="5">
        <f>'1 Ingresos'!A6</f>
        <v/>
      </c>
      <c r="B6" s="18">
        <f>'1 Ingresos'!B6</f>
        <v/>
      </c>
      <c r="C6" s="11" t="n">
        <v>4.2</v>
      </c>
      <c r="D6" s="12">
        <f>B6*C6</f>
        <v/>
      </c>
      <c r="E6" s="13">
        <f>IFERROR(C6/'1 Ingresos'!C6,0)</f>
        <v/>
      </c>
    </row>
    <row r="7">
      <c r="A7" s="5">
        <f>'1 Ingresos'!A7</f>
        <v/>
      </c>
      <c r="B7" s="18">
        <f>'1 Ingresos'!B7</f>
        <v/>
      </c>
      <c r="C7" s="11" t="n">
        <v>3.9</v>
      </c>
      <c r="D7" s="12">
        <f>B7*C7</f>
        <v/>
      </c>
      <c r="E7" s="13">
        <f>IFERROR(C7/'1 Ingresos'!C7,0)</f>
        <v/>
      </c>
    </row>
    <row r="8">
      <c r="A8" s="5">
        <f>'1 Ingresos'!A8</f>
        <v/>
      </c>
      <c r="B8" s="18">
        <f>'1 Ingresos'!B8</f>
        <v/>
      </c>
      <c r="C8" s="11" t="n">
        <v>1.3</v>
      </c>
      <c r="D8" s="12">
        <f>B8*C8</f>
        <v/>
      </c>
      <c r="E8" s="13">
        <f>IFERROR(C8/'1 Ingresos'!C8,0)</f>
        <v/>
      </c>
    </row>
    <row r="9">
      <c r="A9" s="5">
        <f>'1 Ingresos'!A9</f>
        <v/>
      </c>
      <c r="B9" s="18">
        <f>'1 Ingresos'!B9</f>
        <v/>
      </c>
      <c r="C9" s="11" t="n">
        <v>0.85</v>
      </c>
      <c r="D9" s="12">
        <f>B9*C9</f>
        <v/>
      </c>
      <c r="E9" s="13">
        <f>IFERROR(C9/'1 Ingresos'!C9,0)</f>
        <v/>
      </c>
    </row>
    <row r="10">
      <c r="A10" s="14" t="inlineStr">
        <is>
          <t>Total</t>
        </is>
      </c>
      <c r="D10" s="16">
        <f>SUM(D5:D9)</f>
        <v/>
      </c>
      <c r="E10" s="17">
        <f>IFERROR(D10/'1 Ingresos'!D10,0)</f>
        <v/>
      </c>
    </row>
    <row r="11"/>
    <row r="12"/>
    <row r="13" ht="24" customHeight="1">
      <c r="A13" s="3" t="inlineStr">
        <is>
          <t>COSTO DE VENTAS A CINCO AÑOS</t>
        </is>
      </c>
      <c r="B13" s="4" t="inlineStr">
        <is>
          <t>Año 1</t>
        </is>
      </c>
      <c r="C13" s="4" t="inlineStr">
        <is>
          <t>Año 2</t>
        </is>
      </c>
      <c r="D13" s="4" t="inlineStr">
        <is>
          <t>Año 3</t>
        </is>
      </c>
      <c r="E13" s="4" t="inlineStr">
        <is>
          <t>Año 4</t>
        </is>
      </c>
      <c r="F13" s="4" t="inlineStr">
        <is>
          <t>Año 5</t>
        </is>
      </c>
    </row>
    <row r="14">
      <c r="A14" s="5" t="inlineStr">
        <is>
          <t>Costo de ventas</t>
        </is>
      </c>
      <c r="B14" s="12">
        <f>D10</f>
        <v/>
      </c>
      <c r="C14" s="12">
        <f>B14*(1+Supuestos!$B$9)*(1+Supuestos!$B$11)</f>
        <v/>
      </c>
      <c r="D14" s="12">
        <f>C14*(1+Supuestos!$B$9)*(1+Supuestos!$B$11)</f>
        <v/>
      </c>
      <c r="E14" s="12">
        <f>D14*(1+Supuestos!$B$9)*(1+Supuestos!$B$11)</f>
        <v/>
      </c>
      <c r="F14" s="12">
        <f>E14*(1+Supuestos!$B$9)*(1+Supuestos!$B$11)</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5"/>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3. Mano de obra</t>
        </is>
      </c>
    </row>
    <row r="2">
      <c r="A2" s="2" t="inlineStr">
        <is>
          <t>El personal y las horas vienen de la Etapa 9 (J1). El factor de prestaciones está en la hoja de Supuestos y aplica a cada línea.</t>
        </is>
      </c>
    </row>
    <row r="3"/>
    <row r="4" ht="24" customHeight="1">
      <c r="A4" s="3" t="inlineStr">
        <is>
          <t>PUESTO</t>
        </is>
      </c>
      <c r="B4" s="4" t="inlineStr">
        <is>
          <t>PERSONAS</t>
        </is>
      </c>
      <c r="C4" s="4" t="inlineStr">
        <is>
          <t>SALARIO ANUAL C/U</t>
        </is>
      </c>
      <c r="D4" s="4" t="inlineStr">
        <is>
          <t>SALARIOS</t>
        </is>
      </c>
      <c r="E4" s="4" t="inlineStr">
        <is>
          <t>CON PRESTACIONES</t>
        </is>
      </c>
    </row>
    <row r="5">
      <c r="A5" s="9" t="inlineStr">
        <is>
          <t>Cocina, línea</t>
        </is>
      </c>
      <c r="B5" s="10" t="n">
        <v>4</v>
      </c>
      <c r="C5" s="19" t="n">
        <v>31000</v>
      </c>
      <c r="D5" s="12">
        <f>B5*C5</f>
        <v/>
      </c>
      <c r="E5" s="12">
        <f>D5*(1+Supuestos!$B$12)</f>
        <v/>
      </c>
    </row>
    <row r="6">
      <c r="A6" s="9" t="inlineStr">
        <is>
          <t>Salón</t>
        </is>
      </c>
      <c r="B6" s="10" t="n">
        <v>3</v>
      </c>
      <c r="C6" s="19" t="n">
        <v>17500</v>
      </c>
      <c r="D6" s="12">
        <f>B6*C6</f>
        <v/>
      </c>
      <c r="E6" s="12">
        <f>D6*(1+Supuestos!$B$12)</f>
        <v/>
      </c>
    </row>
    <row r="7">
      <c r="A7" s="9" t="inlineStr">
        <is>
          <t>Jefe de turno</t>
        </is>
      </c>
      <c r="B7" s="10" t="n">
        <v>1</v>
      </c>
      <c r="C7" s="19" t="n">
        <v>38000</v>
      </c>
      <c r="D7" s="12">
        <f>B7*C7</f>
        <v/>
      </c>
      <c r="E7" s="12">
        <f>D7*(1+Supuestos!$B$12)</f>
        <v/>
      </c>
    </row>
    <row r="8">
      <c r="A8" s="9" t="inlineStr">
        <is>
          <t>Administrador o retiro del dueño</t>
        </is>
      </c>
      <c r="B8" s="10" t="n">
        <v>1</v>
      </c>
      <c r="C8" s="19" t="n">
        <v>45000</v>
      </c>
      <c r="D8" s="12">
        <f>B8*C8</f>
        <v/>
      </c>
      <c r="E8" s="12">
        <f>D8*(1+Supuestos!$B$12)</f>
        <v/>
      </c>
    </row>
    <row r="9">
      <c r="A9" s="9" t="inlineStr">
        <is>
          <t>Contabilidad, contratada</t>
        </is>
      </c>
      <c r="B9" s="10" t="n">
        <v>1</v>
      </c>
      <c r="C9" s="19" t="n">
        <v>6000</v>
      </c>
      <c r="D9" s="12">
        <f>B9*C9</f>
        <v/>
      </c>
      <c r="E9" s="12">
        <f>D9*(1+Supuestos!$B$12)</f>
        <v/>
      </c>
    </row>
    <row r="10">
      <c r="A10" s="14" t="inlineStr">
        <is>
          <t>Mano de obra total</t>
        </is>
      </c>
      <c r="D10" s="16">
        <f>SUM(D5:D9)</f>
        <v/>
      </c>
      <c r="E10" s="16">
        <f>SUM(E5:E9)</f>
        <v/>
      </c>
    </row>
    <row r="11">
      <c r="A11" s="5" t="inlineStr">
        <is>
          <t>Mano de obra como porcentaje de los ingresos</t>
        </is>
      </c>
      <c r="E11" s="17">
        <f>IFERROR(E10/'1 Ingresos'!D10,0)</f>
        <v/>
      </c>
    </row>
    <row r="12"/>
    <row r="13"/>
    <row r="14" ht="24" customHeight="1">
      <c r="A14" s="3" t="inlineStr">
        <is>
          <t>MANO DE OBRA A CINCO AÑOS</t>
        </is>
      </c>
      <c r="B14" s="4" t="inlineStr">
        <is>
          <t>Año 1</t>
        </is>
      </c>
      <c r="C14" s="4" t="inlineStr">
        <is>
          <t>Año 2</t>
        </is>
      </c>
      <c r="D14" s="4" t="inlineStr">
        <is>
          <t>Año 3</t>
        </is>
      </c>
      <c r="E14" s="4" t="inlineStr">
        <is>
          <t>Año 4</t>
        </is>
      </c>
      <c r="F14" s="4" t="inlineStr">
        <is>
          <t>Año 5</t>
        </is>
      </c>
    </row>
    <row r="15">
      <c r="A15" s="5" t="inlineStr">
        <is>
          <t>Mano de obra, con prestaciones</t>
        </is>
      </c>
      <c r="B15" s="12">
        <f>E10</f>
        <v/>
      </c>
      <c r="C15" s="12">
        <f>B15*(1+Supuestos!$B$11)</f>
        <v/>
      </c>
      <c r="D15" s="12">
        <f>C15*(1+Supuestos!$B$11)</f>
        <v/>
      </c>
      <c r="E15" s="12">
        <f>D15*(1+Supuestos!$B$11)</f>
        <v/>
      </c>
      <c r="F15" s="12">
        <f>E15*(1+Supuestos!$B$11)</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0"/>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4. Gastos de operación</t>
        </is>
      </c>
    </row>
    <row r="2">
      <c r="A2" s="2" t="inlineStr">
        <is>
          <t>El costo fijo de tener las puertas abiertas. Viene de la Etapa 10 (I3) y de la Etapa 11 (K4).</t>
        </is>
      </c>
    </row>
    <row r="3"/>
    <row r="4" ht="24" customHeight="1">
      <c r="A4" s="3" t="inlineStr">
        <is>
          <t>CONCEPTO</t>
        </is>
      </c>
      <c r="B4" s="4" t="inlineStr">
        <is>
          <t>MENSUAL</t>
        </is>
      </c>
      <c r="C4" s="4" t="inlineStr">
        <is>
          <t>ANUAL</t>
        </is>
      </c>
    </row>
    <row r="5">
      <c r="A5" s="9" t="inlineStr">
        <is>
          <t>Arriendo y administración</t>
        </is>
      </c>
      <c r="B5" s="19" t="n">
        <v>8000</v>
      </c>
      <c r="C5" s="12">
        <f>B5*12</f>
        <v/>
      </c>
    </row>
    <row r="6">
      <c r="A6" s="9" t="inlineStr">
        <is>
          <t>Servicios públicos</t>
        </is>
      </c>
      <c r="B6" s="19" t="n">
        <v>2200</v>
      </c>
      <c r="C6" s="12">
        <f>B6*12</f>
        <v/>
      </c>
    </row>
    <row r="7">
      <c r="A7" s="9" t="inlineStr">
        <is>
          <t>Seguros</t>
        </is>
      </c>
      <c r="B7" s="19" t="n">
        <v>950</v>
      </c>
      <c r="C7" s="12">
        <f>B7*12</f>
        <v/>
      </c>
    </row>
    <row r="8">
      <c r="A8" s="9" t="inlineStr">
        <is>
          <t>Aseo y residuos</t>
        </is>
      </c>
      <c r="B8" s="19" t="n">
        <v>700</v>
      </c>
      <c r="C8" s="12">
        <f>B8*12</f>
        <v/>
      </c>
    </row>
    <row r="9">
      <c r="A9" s="9" t="inlineStr">
        <is>
          <t>Desechables, utensilios e insumos</t>
        </is>
      </c>
      <c r="B9" s="19" t="n">
        <v>600</v>
      </c>
      <c r="C9" s="12">
        <f>B9*12</f>
        <v/>
      </c>
    </row>
    <row r="10">
      <c r="A10" s="9" t="inlineStr">
        <is>
          <t>Teléfono e internet</t>
        </is>
      </c>
      <c r="B10" s="19" t="n">
        <v>200</v>
      </c>
      <c r="C10" s="12">
        <f>B10*12</f>
        <v/>
      </c>
    </row>
    <row r="11">
      <c r="A11" s="9" t="inlineStr">
        <is>
          <t>Software: punto de venta, horarios, contabilidad</t>
        </is>
      </c>
      <c r="B11" s="19" t="n">
        <v>400</v>
      </c>
      <c r="C11" s="12">
        <f>B11*12</f>
        <v/>
      </c>
    </row>
    <row r="12">
      <c r="A12" s="9" t="inlineStr">
        <is>
          <t>Honorarios profesionales</t>
        </is>
      </c>
      <c r="B12" s="19" t="n">
        <v>500</v>
      </c>
      <c r="C12" s="12">
        <f>B12*12</f>
        <v/>
      </c>
    </row>
    <row r="13">
      <c r="A13" s="9" t="inlineStr">
        <is>
          <t>Mercadeo y gasto de canales</t>
        </is>
      </c>
      <c r="B13" s="19" t="n">
        <v>1500</v>
      </c>
      <c r="C13" s="12">
        <f>B13*12</f>
        <v/>
      </c>
    </row>
    <row r="14">
      <c r="A14" s="9" t="inlineStr">
        <is>
          <t>Reparaciones y mantenimiento</t>
        </is>
      </c>
      <c r="B14" s="19" t="n">
        <v>600</v>
      </c>
      <c r="C14" s="12">
        <f>B14*12</f>
        <v/>
      </c>
    </row>
    <row r="15">
      <c r="A15" s="9" t="inlineStr">
        <is>
          <t>Banco y procesamiento de tarjetas</t>
        </is>
      </c>
      <c r="B15" s="19" t="n">
        <v>2300</v>
      </c>
      <c r="C15" s="12">
        <f>B15*12</f>
        <v/>
      </c>
    </row>
    <row r="16">
      <c r="A16" s="14" t="inlineStr">
        <is>
          <t>Gasto total de operación</t>
        </is>
      </c>
      <c r="B16" s="16">
        <f>SUM(B5:B15)</f>
        <v/>
      </c>
      <c r="C16" s="16">
        <f>SUM(C5:C15)</f>
        <v/>
      </c>
    </row>
    <row r="17"/>
    <row r="18"/>
    <row r="19" ht="24" customHeight="1">
      <c r="A19" s="3" t="inlineStr">
        <is>
          <t>GASTOS DE OPERACIÓN A CINCO AÑOS</t>
        </is>
      </c>
      <c r="B19" s="4" t="inlineStr">
        <is>
          <t>Año 1</t>
        </is>
      </c>
      <c r="C19" s="4" t="inlineStr">
        <is>
          <t>Año 2</t>
        </is>
      </c>
      <c r="D19" s="4" t="inlineStr">
        <is>
          <t>Año 3</t>
        </is>
      </c>
      <c r="E19" s="4" t="inlineStr">
        <is>
          <t>Año 4</t>
        </is>
      </c>
      <c r="F19" s="4" t="inlineStr">
        <is>
          <t>Año 5</t>
        </is>
      </c>
    </row>
    <row r="20">
      <c r="A20" s="5" t="inlineStr">
        <is>
          <t>Gasto de operación</t>
        </is>
      </c>
      <c r="B20" s="12">
        <f>C16</f>
        <v/>
      </c>
      <c r="C20" s="12">
        <f>B20*(1+Supuestos!$B$11)</f>
        <v/>
      </c>
      <c r="D20" s="12">
        <f>C20*(1+Supuestos!$B$11)</f>
        <v/>
      </c>
      <c r="E20" s="12">
        <f>D20*(1+Supuestos!$B$11)</f>
        <v/>
      </c>
      <c r="F20" s="12">
        <f>E20*(1+Supuestos!$B$11)</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0"/>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5. Cuadro de depreciación</t>
        </is>
      </c>
    </row>
    <row r="2">
      <c r="A2" s="2" t="inlineStr">
        <is>
          <t>Las clases de activo vienen de la Etapa 8 (H1) y de la Etapa 10 (I2). Las vidas útiles son convenciones, no elecciones: declare la que usó.</t>
        </is>
      </c>
    </row>
    <row r="3"/>
    <row r="4" ht="24" customHeight="1">
      <c r="A4" s="3" t="inlineStr">
        <is>
          <t>CLASE DE ACTIVO</t>
        </is>
      </c>
      <c r="B4" s="4" t="inlineStr">
        <is>
          <t>COSTO</t>
        </is>
      </c>
      <c r="C4" s="4" t="inlineStr">
        <is>
          <t>VIDA ÚTIL, AÑOS</t>
        </is>
      </c>
      <c r="D4" s="4" t="inlineStr">
        <is>
          <t>CARGO ANUAL</t>
        </is>
      </c>
      <c r="E4" s="4" t="inlineStr">
        <is>
          <t>Año 1</t>
        </is>
      </c>
      <c r="F4" s="4" t="inlineStr">
        <is>
          <t>Año 2</t>
        </is>
      </c>
      <c r="G4" s="4" t="inlineStr">
        <is>
          <t>Año 3</t>
        </is>
      </c>
      <c r="H4" s="4" t="inlineStr">
        <is>
          <t>Año 4</t>
        </is>
      </c>
      <c r="I4" s="4" t="inlineStr">
        <is>
          <t>Año 5</t>
        </is>
      </c>
    </row>
    <row r="5">
      <c r="A5" s="9" t="inlineStr">
        <is>
          <t>Mejoras locativas y obra</t>
        </is>
      </c>
      <c r="B5" s="19" t="n">
        <v>110000</v>
      </c>
      <c r="C5" s="10" t="n">
        <v>15</v>
      </c>
      <c r="D5" s="12">
        <f>IFERROR(B5/C5,0)</f>
        <v/>
      </c>
      <c r="E5" s="12">
        <f>IF(C5&gt;=1,$D$5,0)</f>
        <v/>
      </c>
      <c r="F5" s="12">
        <f>IF(C5&gt;=2,$D$5,0)</f>
        <v/>
      </c>
      <c r="G5" s="12">
        <f>IF(C5&gt;=3,$D$5,0)</f>
        <v/>
      </c>
      <c r="H5" s="12">
        <f>IF(C5&gt;=4,$D$5,0)</f>
        <v/>
      </c>
      <c r="I5" s="12">
        <f>IF(C5&gt;=5,$D$5,0)</f>
        <v/>
      </c>
    </row>
    <row r="6">
      <c r="A6" s="9" t="inlineStr">
        <is>
          <t>Equipos de cocina</t>
        </is>
      </c>
      <c r="B6" s="19" t="n">
        <v>95000</v>
      </c>
      <c r="C6" s="10" t="n">
        <v>10</v>
      </c>
      <c r="D6" s="12">
        <f>IFERROR(B6/C6,0)</f>
        <v/>
      </c>
      <c r="E6" s="12">
        <f>IF(C6&gt;=1,$D$6,0)</f>
        <v/>
      </c>
      <c r="F6" s="12">
        <f>IF(C6&gt;=2,$D$6,0)</f>
        <v/>
      </c>
      <c r="G6" s="12">
        <f>IF(C6&gt;=3,$D$6,0)</f>
        <v/>
      </c>
      <c r="H6" s="12">
        <f>IF(C6&gt;=4,$D$6,0)</f>
        <v/>
      </c>
      <c r="I6" s="12">
        <f>IF(C6&gt;=5,$D$6,0)</f>
        <v/>
      </c>
    </row>
    <row r="7">
      <c r="A7" s="9" t="inlineStr">
        <is>
          <t>Mobiliario y accesorios</t>
        </is>
      </c>
      <c r="B7" s="19" t="n">
        <v>45000</v>
      </c>
      <c r="C7" s="10" t="n">
        <v>7</v>
      </c>
      <c r="D7" s="12">
        <f>IFERROR(B7/C7,0)</f>
        <v/>
      </c>
      <c r="E7" s="12">
        <f>IF(C7&gt;=1,$D$7,0)</f>
        <v/>
      </c>
      <c r="F7" s="12">
        <f>IF(C7&gt;=2,$D$7,0)</f>
        <v/>
      </c>
      <c r="G7" s="12">
        <f>IF(C7&gt;=3,$D$7,0)</f>
        <v/>
      </c>
      <c r="H7" s="12">
        <f>IF(C7&gt;=4,$D$7,0)</f>
        <v/>
      </c>
      <c r="I7" s="12">
        <f>IF(C7&gt;=5,$D$7,0)</f>
        <v/>
      </c>
    </row>
    <row r="8">
      <c r="A8" s="9" t="inlineStr">
        <is>
          <t>Punto de venta, computadores, oficina</t>
        </is>
      </c>
      <c r="B8" s="19" t="n">
        <v>14000</v>
      </c>
      <c r="C8" s="10" t="n">
        <v>5</v>
      </c>
      <c r="D8" s="12">
        <f>IFERROR(B8/C8,0)</f>
        <v/>
      </c>
      <c r="E8" s="12">
        <f>IF(C8&gt;=1,$D$8,0)</f>
        <v/>
      </c>
      <c r="F8" s="12">
        <f>IF(C8&gt;=2,$D$8,0)</f>
        <v/>
      </c>
      <c r="G8" s="12">
        <f>IF(C8&gt;=3,$D$8,0)</f>
        <v/>
      </c>
      <c r="H8" s="12">
        <f>IF(C8&gt;=4,$D$8,0)</f>
        <v/>
      </c>
      <c r="I8" s="12">
        <f>IF(C8&gt;=5,$D$8,0)</f>
        <v/>
      </c>
    </row>
    <row r="9"/>
    <row r="10">
      <c r="A10" s="14" t="inlineStr">
        <is>
          <t>Total</t>
        </is>
      </c>
      <c r="B10" s="16">
        <f>SUM(B5:B8)</f>
        <v/>
      </c>
      <c r="D10" s="16">
        <f>SUM(D5:D8)</f>
        <v/>
      </c>
      <c r="E10" s="16">
        <f>SUM(E5:E8)</f>
        <v/>
      </c>
      <c r="F10" s="16">
        <f>SUM(F5:F8)</f>
        <v/>
      </c>
      <c r="G10" s="16">
        <f>SUM(G5:G8)</f>
        <v/>
      </c>
      <c r="H10" s="16">
        <f>SUM(H5:H8)</f>
        <v/>
      </c>
      <c r="I10" s="16">
        <f>SUM(I5:I8)</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9"/>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6. Inversión y capital de trabajo</t>
        </is>
      </c>
    </row>
    <row r="2">
      <c r="A2" s="2" t="inlineStr">
        <is>
          <t>El requerimiento de capital. El capital de trabajo son tres meses de costo real de operación, armado línea por línea. Ninguna parte de esto espera por el punto de equilibrio.</t>
        </is>
      </c>
    </row>
    <row r="3"/>
    <row r="4" ht="24" customHeight="1">
      <c r="A4" s="3" t="inlineStr">
        <is>
          <t>CONCEPTO</t>
        </is>
      </c>
      <c r="B4" s="4" t="inlineStr">
        <is>
          <t>MONTO</t>
        </is>
      </c>
      <c r="C4" s="4" t="inlineStr">
        <is>
          <t>FUENTE</t>
        </is>
      </c>
    </row>
    <row r="5">
      <c r="A5" s="5" t="inlineStr">
        <is>
          <t>Activos fijos, del cuadro de depreciación</t>
        </is>
      </c>
      <c r="B5" s="12">
        <f>'5 Depreciacion'!B10</f>
        <v/>
      </c>
      <c r="C5" s="5" t="inlineStr">
        <is>
          <t>H1, I2</t>
        </is>
      </c>
    </row>
    <row r="6">
      <c r="A6" s="5" t="inlineStr">
        <is>
          <t>Licencias, permisos y puesta en marcha profesional</t>
        </is>
      </c>
      <c r="B6" s="19" t="n">
        <v>18000</v>
      </c>
      <c r="C6" s="5" t="inlineStr">
        <is>
          <t>I2</t>
        </is>
      </c>
    </row>
    <row r="7"/>
    <row r="8">
      <c r="A8" s="14" t="inlineStr">
        <is>
          <t>Capital de trabajo, tres meses</t>
        </is>
      </c>
    </row>
    <row r="9">
      <c r="A9" s="5" t="inlineStr">
        <is>
          <t>Mano de obra directa, tres meses</t>
        </is>
      </c>
      <c r="B9" s="12">
        <f>'3 Mano de obra'!E10/12*3</f>
        <v/>
      </c>
    </row>
    <row r="10">
      <c r="A10" s="5" t="inlineStr">
        <is>
          <t>Inventario y costo de ventas, tres meses</t>
        </is>
      </c>
      <c r="B10" s="12">
        <f>'2 Costo de ventas'!D10/12*3</f>
        <v/>
      </c>
    </row>
    <row r="11">
      <c r="A11" s="5" t="inlineStr">
        <is>
          <t>Gasto de operación, tres meses</t>
        </is>
      </c>
      <c r="B11" s="12">
        <f>'4 Gastos de operacion'!B16*3</f>
        <v/>
      </c>
    </row>
    <row r="12">
      <c r="A12" s="14" t="inlineStr">
        <is>
          <t>Reserva de capital de trabajo</t>
        </is>
      </c>
      <c r="B12" s="16">
        <f>SUM(B9:B11)</f>
        <v/>
      </c>
    </row>
    <row r="13"/>
    <row r="14">
      <c r="A14" s="5" t="inlineStr">
        <is>
          <t>Contingencia, como porcentaje de los activos fijos</t>
        </is>
      </c>
      <c r="B14" s="8" t="n">
        <v>0.08</v>
      </c>
    </row>
    <row r="15">
      <c r="A15" s="5" t="inlineStr">
        <is>
          <t>Contingencia</t>
        </is>
      </c>
      <c r="B15" s="12">
        <f>B5*B14</f>
        <v/>
      </c>
    </row>
    <row r="16"/>
    <row r="17">
      <c r="A17" s="14" t="inlineStr">
        <is>
          <t>CAPITAL TOTAL REQUERIDO</t>
        </is>
      </c>
      <c r="B17" s="16">
        <f>B5+B6+B12+B15</f>
        <v/>
      </c>
    </row>
    <row r="18"/>
    <row r="19">
      <c r="A19" s="2" t="inlineStr">
        <is>
          <t>Declare para qué es la contingencia: nombre las dos líneas con más probabilidad de desbordarse y por cuánto. Un porcentaje redondo sin razón es un número que nadie va a defender.</t>
        </is>
      </c>
    </row>
  </sheetData>
  <mergeCells count="1">
    <mergeCell ref="A19:F19"/>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23"/>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7. Punto de equilibrio ponderado</t>
        </is>
      </c>
    </row>
    <row r="2">
      <c r="A2" s="2" t="inlineStr">
        <is>
          <t>Recalcule esto cada vez que se mueva un precio o un costo unitario. Un punto de equilibrio de un solo producto está mal para un restaurante: la mezcla decide el resultado.</t>
        </is>
      </c>
    </row>
    <row r="3"/>
    <row r="4" ht="24" customHeight="1">
      <c r="A4" s="3" t="inlineStr">
        <is>
          <t>LÍNEA DEL MENÚ</t>
        </is>
      </c>
      <c r="B4" s="4" t="inlineStr">
        <is>
          <t>UNIDADES</t>
        </is>
      </c>
      <c r="C4" s="4" t="inlineStr">
        <is>
          <t>PRECIO</t>
        </is>
      </c>
      <c r="D4" s="4" t="inlineStr">
        <is>
          <t>COSTO VARIABLE</t>
        </is>
      </c>
      <c r="E4" s="4" t="inlineStr">
        <is>
          <t>MARGEN DE CONTRIBUCIÓN</t>
        </is>
      </c>
      <c r="F4" s="4" t="inlineStr">
        <is>
          <t>MEZCLA %</t>
        </is>
      </c>
      <c r="G4" s="4" t="inlineStr">
        <is>
          <t>MC PONDERADO</t>
        </is>
      </c>
    </row>
    <row r="5">
      <c r="A5" s="5">
        <f>'1 Ingresos'!A5</f>
        <v/>
      </c>
      <c r="B5" s="18">
        <f>'1 Ingresos'!B5</f>
        <v/>
      </c>
      <c r="C5" s="20">
        <f>'1 Ingresos'!C5</f>
        <v/>
      </c>
      <c r="D5" s="20">
        <f>'2 Costo de ventas'!C5</f>
        <v/>
      </c>
      <c r="E5" s="20">
        <f>C5-D5</f>
        <v/>
      </c>
      <c r="F5" s="13">
        <f>'1 Ingresos'!E5</f>
        <v/>
      </c>
      <c r="G5" s="20">
        <f>E5*F5</f>
        <v/>
      </c>
    </row>
    <row r="6">
      <c r="A6" s="5">
        <f>'1 Ingresos'!A6</f>
        <v/>
      </c>
      <c r="B6" s="18">
        <f>'1 Ingresos'!B6</f>
        <v/>
      </c>
      <c r="C6" s="20">
        <f>'1 Ingresos'!C6</f>
        <v/>
      </c>
      <c r="D6" s="20">
        <f>'2 Costo de ventas'!C6</f>
        <v/>
      </c>
      <c r="E6" s="20">
        <f>C6-D6</f>
        <v/>
      </c>
      <c r="F6" s="13">
        <f>'1 Ingresos'!E6</f>
        <v/>
      </c>
      <c r="G6" s="20">
        <f>E6*F6</f>
        <v/>
      </c>
    </row>
    <row r="7">
      <c r="A7" s="5">
        <f>'1 Ingresos'!A7</f>
        <v/>
      </c>
      <c r="B7" s="18">
        <f>'1 Ingresos'!B7</f>
        <v/>
      </c>
      <c r="C7" s="20">
        <f>'1 Ingresos'!C7</f>
        <v/>
      </c>
      <c r="D7" s="20">
        <f>'2 Costo de ventas'!C7</f>
        <v/>
      </c>
      <c r="E7" s="20">
        <f>C7-D7</f>
        <v/>
      </c>
      <c r="F7" s="13">
        <f>'1 Ingresos'!E7</f>
        <v/>
      </c>
      <c r="G7" s="20">
        <f>E7*F7</f>
        <v/>
      </c>
    </row>
    <row r="8">
      <c r="A8" s="5">
        <f>'1 Ingresos'!A8</f>
        <v/>
      </c>
      <c r="B8" s="18">
        <f>'1 Ingresos'!B8</f>
        <v/>
      </c>
      <c r="C8" s="20">
        <f>'1 Ingresos'!C8</f>
        <v/>
      </c>
      <c r="D8" s="20">
        <f>'2 Costo de ventas'!C8</f>
        <v/>
      </c>
      <c r="E8" s="20">
        <f>C8-D8</f>
        <v/>
      </c>
      <c r="F8" s="13">
        <f>'1 Ingresos'!E8</f>
        <v/>
      </c>
      <c r="G8" s="20">
        <f>E8*F8</f>
        <v/>
      </c>
    </row>
    <row r="9">
      <c r="A9" s="5">
        <f>'1 Ingresos'!A9</f>
        <v/>
      </c>
      <c r="B9" s="18">
        <f>'1 Ingresos'!B9</f>
        <v/>
      </c>
      <c r="C9" s="20">
        <f>'1 Ingresos'!C9</f>
        <v/>
      </c>
      <c r="D9" s="20">
        <f>'2 Costo de ventas'!C9</f>
        <v/>
      </c>
      <c r="E9" s="20">
        <f>C9-D9</f>
        <v/>
      </c>
      <c r="F9" s="13">
        <f>'1 Ingresos'!E9</f>
        <v/>
      </c>
      <c r="G9" s="20">
        <f>E9*F9</f>
        <v/>
      </c>
    </row>
    <row r="10">
      <c r="A10" s="14" t="inlineStr">
        <is>
          <t>Margen de contribución ponderado por unidad</t>
        </is>
      </c>
      <c r="G10" s="21">
        <f>SUM(G5:G9)</f>
        <v/>
      </c>
    </row>
    <row r="11"/>
    <row r="12">
      <c r="A12" s="5" t="inlineStr">
        <is>
          <t>Costo fijo: mano de obra</t>
        </is>
      </c>
      <c r="B12" s="12">
        <f>'3 Mano de obra'!E10</f>
        <v/>
      </c>
    </row>
    <row r="13">
      <c r="A13" s="5" t="inlineStr">
        <is>
          <t>Costo fijo: gasto de operación</t>
        </is>
      </c>
      <c r="B13" s="12">
        <f>'4 Gastos de operacion'!C16</f>
        <v/>
      </c>
    </row>
    <row r="14">
      <c r="A14" s="5" t="inlineStr">
        <is>
          <t>Costo fijo: depreciación</t>
        </is>
      </c>
      <c r="B14" s="12">
        <f>'5 Depreciacion'!E10</f>
        <v/>
      </c>
    </row>
    <row r="15">
      <c r="A15" s="14" t="inlineStr">
        <is>
          <t>Costo fijo total</t>
        </is>
      </c>
      <c r="B15" s="16">
        <f>SUM(B12:B14)</f>
        <v/>
      </c>
    </row>
    <row r="16"/>
    <row r="17">
      <c r="A17" s="14" t="inlineStr">
        <is>
          <t>PUNTO DE EQUILIBRIO EN UNIDADES</t>
        </is>
      </c>
      <c r="B17" s="15">
        <f>IFERROR(B15/G10,0)</f>
        <v/>
      </c>
    </row>
    <row r="18">
      <c r="A18" s="5" t="inlineStr">
        <is>
          <t>Unidades proyectadas, año 1</t>
        </is>
      </c>
      <c r="B18" s="18">
        <f>'1 Ingresos'!B10</f>
        <v/>
      </c>
    </row>
    <row r="19">
      <c r="A19" s="14" t="inlineStr">
        <is>
          <t>MARGEN DE SEGURIDAD</t>
        </is>
      </c>
      <c r="B19" s="17">
        <f>IFERROR((B18-B17)/B18,0)</f>
        <v/>
      </c>
    </row>
    <row r="20">
      <c r="A20" s="5" t="inlineStr">
        <is>
          <t>El mínimo que usted fijó antes de calcular</t>
        </is>
      </c>
      <c r="B20" s="13">
        <f>Supuestos!B15</f>
        <v/>
      </c>
    </row>
    <row r="21">
      <c r="A21" s="14" t="inlineStr">
        <is>
          <t>Verificación uno: margen de seguridad</t>
        </is>
      </c>
      <c r="B21" s="22">
        <f>IF(B19&gt;=B20,"PASA","FALLA. El plan no tiene tolerancia para slightly wrong.")</f>
        <v/>
      </c>
    </row>
    <row r="22"/>
    <row r="23">
      <c r="A23" s="14" t="inlineStr">
        <is>
          <t>Verificación dos: el costo fijo reconcilia con el estado de resultados</t>
        </is>
      </c>
      <c r="B23" s="22">
        <f>IF(ROUND(B15,0)=ROUND('8 Estado de resultados'!B8+'8 Estado de resultados'!B9+'8 Estado de resultados'!B10,0),"PASA","FALLA. El break-even and the income statement disagree.")</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17"/>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8. Estado de resultados, cinco años</t>
        </is>
      </c>
    </row>
    <row r="2"/>
    <row r="3"/>
    <row r="4" ht="24" customHeight="1">
      <c r="A4" s="3" t="inlineStr">
        <is>
          <t>CONCEPTO</t>
        </is>
      </c>
      <c r="B4" s="4" t="inlineStr">
        <is>
          <t>Año 1</t>
        </is>
      </c>
      <c r="C4" s="4" t="inlineStr">
        <is>
          <t>Año 2</t>
        </is>
      </c>
      <c r="D4" s="4" t="inlineStr">
        <is>
          <t>Año 3</t>
        </is>
      </c>
      <c r="E4" s="4" t="inlineStr">
        <is>
          <t>Año 4</t>
        </is>
      </c>
      <c r="F4" s="4" t="inlineStr">
        <is>
          <t>Año 5</t>
        </is>
      </c>
    </row>
    <row r="5">
      <c r="A5" s="5" t="inlineStr">
        <is>
          <t>Ingresos</t>
        </is>
      </c>
      <c r="B5" s="12">
        <f>'1 Ingresos'!B14</f>
        <v/>
      </c>
      <c r="C5" s="12">
        <f>'1 Ingresos'!C14</f>
        <v/>
      </c>
      <c r="D5" s="12">
        <f>'1 Ingresos'!D14</f>
        <v/>
      </c>
      <c r="E5" s="12">
        <f>'1 Ingresos'!E14</f>
        <v/>
      </c>
      <c r="F5" s="12">
        <f>'1 Ingresos'!F14</f>
        <v/>
      </c>
    </row>
    <row r="6">
      <c r="A6" s="5" t="inlineStr">
        <is>
          <t>Costo de ventas</t>
        </is>
      </c>
      <c r="B6" s="12">
        <f>'2 Costo de ventas'!B14</f>
        <v/>
      </c>
      <c r="C6" s="12">
        <f>'2 Costo de ventas'!C14</f>
        <v/>
      </c>
      <c r="D6" s="12">
        <f>'2 Costo de ventas'!D14</f>
        <v/>
      </c>
      <c r="E6" s="12">
        <f>'2 Costo de ventas'!E14</f>
        <v/>
      </c>
      <c r="F6" s="12">
        <f>'2 Costo de ventas'!F14</f>
        <v/>
      </c>
    </row>
    <row r="7">
      <c r="A7" s="14" t="inlineStr">
        <is>
          <t>UTILIDAD BRUTA</t>
        </is>
      </c>
      <c r="B7" s="16">
        <f>B5-B6</f>
        <v/>
      </c>
      <c r="C7" s="16">
        <f>C5-C6</f>
        <v/>
      </c>
      <c r="D7" s="16">
        <f>D5-D6</f>
        <v/>
      </c>
      <c r="E7" s="16">
        <f>E5-E6</f>
        <v/>
      </c>
      <c r="F7" s="16">
        <f>F5-F6</f>
        <v/>
      </c>
    </row>
    <row r="8">
      <c r="A8" s="5" t="inlineStr">
        <is>
          <t>Mano de obra</t>
        </is>
      </c>
      <c r="B8" s="12">
        <f>'3 Mano de obra'!B15</f>
        <v/>
      </c>
      <c r="C8" s="12">
        <f>'3 Mano de obra'!C15</f>
        <v/>
      </c>
      <c r="D8" s="12">
        <f>'3 Mano de obra'!D15</f>
        <v/>
      </c>
      <c r="E8" s="12">
        <f>'3 Mano de obra'!E15</f>
        <v/>
      </c>
      <c r="F8" s="12">
        <f>'3 Mano de obra'!F15</f>
        <v/>
      </c>
    </row>
    <row r="9">
      <c r="A9" s="5" t="inlineStr">
        <is>
          <t>Gasto de operación</t>
        </is>
      </c>
      <c r="B9" s="12">
        <f>'4 Gastos de operacion'!B20</f>
        <v/>
      </c>
      <c r="C9" s="12">
        <f>'4 Gastos de operacion'!C20</f>
        <v/>
      </c>
      <c r="D9" s="12">
        <f>'4 Gastos de operacion'!D20</f>
        <v/>
      </c>
      <c r="E9" s="12">
        <f>'4 Gastos de operacion'!E20</f>
        <v/>
      </c>
      <c r="F9" s="12">
        <f>'4 Gastos de operacion'!F20</f>
        <v/>
      </c>
    </row>
    <row r="10">
      <c r="A10" s="5" t="inlineStr">
        <is>
          <t>Depreciación</t>
        </is>
      </c>
      <c r="B10" s="12">
        <f>'5 Depreciacion'!E10</f>
        <v/>
      </c>
      <c r="C10" s="12">
        <f>'5 Depreciacion'!F10</f>
        <v/>
      </c>
      <c r="D10" s="12">
        <f>'5 Depreciacion'!G10</f>
        <v/>
      </c>
      <c r="E10" s="12">
        <f>'5 Depreciacion'!H10</f>
        <v/>
      </c>
      <c r="F10" s="12">
        <f>'5 Depreciacion'!I10</f>
        <v/>
      </c>
    </row>
    <row r="11">
      <c r="A11" s="14" t="inlineStr">
        <is>
          <t>UTILIDAD OPERATIVA</t>
        </is>
      </c>
      <c r="B11" s="16">
        <f>B7-B8-B9-B10</f>
        <v/>
      </c>
      <c r="C11" s="16">
        <f>C7-C8-C9-C10</f>
        <v/>
      </c>
      <c r="D11" s="16">
        <f>D7-D8-D9-D10</f>
        <v/>
      </c>
      <c r="E11" s="16">
        <f>E7-E8-E9-E10</f>
        <v/>
      </c>
      <c r="F11" s="16">
        <f>F7-F8-F9-F10</f>
        <v/>
      </c>
    </row>
    <row r="12">
      <c r="A12" s="5" t="inlineStr">
        <is>
          <t>Impuesto</t>
        </is>
      </c>
      <c r="B12" s="12">
        <f>MAX(0,B11*Supuestos!$B$13)</f>
        <v/>
      </c>
      <c r="C12" s="12">
        <f>MAX(0,C11*Supuestos!$B$13)</f>
        <v/>
      </c>
      <c r="D12" s="12">
        <f>MAX(0,D11*Supuestos!$B$13)</f>
        <v/>
      </c>
      <c r="E12" s="12">
        <f>MAX(0,E11*Supuestos!$B$13)</f>
        <v/>
      </c>
      <c r="F12" s="12">
        <f>MAX(0,F11*Supuestos!$B$13)</f>
        <v/>
      </c>
    </row>
    <row r="13">
      <c r="A13" s="14" t="inlineStr">
        <is>
          <t>UTILIDAD NETA</t>
        </is>
      </c>
      <c r="B13" s="16">
        <f>B11-B12</f>
        <v/>
      </c>
      <c r="C13" s="16">
        <f>C11-C12</f>
        <v/>
      </c>
      <c r="D13" s="16">
        <f>D11-D12</f>
        <v/>
      </c>
      <c r="E13" s="16">
        <f>E11-E12</f>
        <v/>
      </c>
      <c r="F13" s="16">
        <f>F11-F12</f>
        <v/>
      </c>
    </row>
    <row r="14">
      <c r="A14" s="5" t="inlineStr">
        <is>
          <t>Margen neto</t>
        </is>
      </c>
      <c r="B14" s="13">
        <f>IFERROR(B13/B5,0)</f>
        <v/>
      </c>
      <c r="C14" s="13">
        <f>IFERROR(C13/C5,0)</f>
        <v/>
      </c>
      <c r="D14" s="13">
        <f>IFERROR(D13/D5,0)</f>
        <v/>
      </c>
      <c r="E14" s="13">
        <f>IFERROR(E13/E5,0)</f>
        <v/>
      </c>
      <c r="F14" s="13">
        <f>IFERROR(F13/F5,0)</f>
        <v/>
      </c>
    </row>
    <row r="15"/>
    <row r="16">
      <c r="A16" s="14" t="inlineStr">
        <is>
          <t>Costo primo, año 1 (alimentos más mano de obra, sobre los ingresos)</t>
        </is>
      </c>
      <c r="B16" s="17">
        <f>IFERROR((B6+B8)/B5,0)</f>
        <v/>
      </c>
    </row>
    <row r="17">
      <c r="A17" s="5" t="inlineStr">
        <is>
          <t>Banda objetivo</t>
        </is>
      </c>
      <c r="B17" s="23">
        <f>IF(B16&lt;=0.62,IF(B16&gt;=0.55,"Dentro de la banda","Por debajo de la banda. Revise los insumos."),"Por encima de la banda. Actúe en la Etapa 5 o en la Etapa 6.")</f>
        <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6"/>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9. Balance general, cinco años</t>
        </is>
      </c>
    </row>
    <row r="2"/>
    <row r="3"/>
    <row r="4" ht="24" customHeight="1">
      <c r="A4" s="3" t="inlineStr">
        <is>
          <t>CONCEPTO</t>
        </is>
      </c>
      <c r="B4" s="4" t="inlineStr">
        <is>
          <t>Año 0</t>
        </is>
      </c>
      <c r="C4" s="4" t="inlineStr">
        <is>
          <t>Año 1</t>
        </is>
      </c>
      <c r="D4" s="4" t="inlineStr">
        <is>
          <t>Año 2</t>
        </is>
      </c>
      <c r="E4" s="4" t="inlineStr">
        <is>
          <t>Año 3</t>
        </is>
      </c>
      <c r="F4" s="4" t="inlineStr">
        <is>
          <t>Año 4</t>
        </is>
      </c>
      <c r="G4" s="4" t="inlineStr">
        <is>
          <t>Año 5</t>
        </is>
      </c>
    </row>
    <row r="5">
      <c r="A5" s="5" t="inlineStr">
        <is>
          <t>Caja</t>
        </is>
      </c>
      <c r="B5" s="12">
        <f>'6 Inversion'!B17-'5 Depreciacion'!B10</f>
        <v/>
      </c>
      <c r="C5" s="12">
        <f>B5+'10 Flujo de caja'!C6</f>
        <v/>
      </c>
      <c r="D5" s="12">
        <f>C5+'10 Flujo de caja'!D6</f>
        <v/>
      </c>
      <c r="E5" s="12">
        <f>D5+'10 Flujo de caja'!E6</f>
        <v/>
      </c>
      <c r="F5" s="12">
        <f>E5+'10 Flujo de caja'!F6</f>
        <v/>
      </c>
      <c r="G5" s="12">
        <f>F5+'10 Flujo de caja'!G6</f>
        <v/>
      </c>
    </row>
    <row r="6">
      <c r="A6" s="5" t="inlineStr">
        <is>
          <t>Activos fijos al costo</t>
        </is>
      </c>
      <c r="B6" s="12">
        <f>'5 Depreciacion'!$B$10</f>
        <v/>
      </c>
      <c r="C6" s="12">
        <f>'5 Depreciacion'!$B$10</f>
        <v/>
      </c>
      <c r="D6" s="12">
        <f>'5 Depreciacion'!$B$10</f>
        <v/>
      </c>
      <c r="E6" s="12">
        <f>'5 Depreciacion'!$B$10</f>
        <v/>
      </c>
      <c r="F6" s="12">
        <f>'5 Depreciacion'!$B$10</f>
        <v/>
      </c>
      <c r="G6" s="12">
        <f>'5 Depreciacion'!$B$10</f>
        <v/>
      </c>
    </row>
    <row r="7">
      <c r="A7" s="5" t="inlineStr">
        <is>
          <t>Depreciación acumulada</t>
        </is>
      </c>
      <c r="B7" s="12" t="n">
        <v>0</v>
      </c>
      <c r="C7" s="12">
        <f>B7+'5 Depreciacion'!E10</f>
        <v/>
      </c>
      <c r="D7" s="12">
        <f>C7+'5 Depreciacion'!F10</f>
        <v/>
      </c>
      <c r="E7" s="12">
        <f>D7+'5 Depreciacion'!G10</f>
        <v/>
      </c>
      <c r="F7" s="12">
        <f>E7+'5 Depreciacion'!H10</f>
        <v/>
      </c>
      <c r="G7" s="12">
        <f>F7+'5 Depreciacion'!I10</f>
        <v/>
      </c>
    </row>
    <row r="8">
      <c r="A8" s="14" t="inlineStr">
        <is>
          <t>ACTIVOS TOTALES</t>
        </is>
      </c>
      <c r="B8" s="16">
        <f>B5+B6-B7</f>
        <v/>
      </c>
      <c r="C8" s="16">
        <f>C5+C6-C7</f>
        <v/>
      </c>
      <c r="D8" s="16">
        <f>D5+D6-D7</f>
        <v/>
      </c>
      <c r="E8" s="16">
        <f>E5+E6-E7</f>
        <v/>
      </c>
      <c r="F8" s="16">
        <f>F5+F6-F7</f>
        <v/>
      </c>
      <c r="G8" s="16">
        <f>G5+G6-G7</f>
        <v/>
      </c>
    </row>
    <row r="9"/>
    <row r="10">
      <c r="A10" s="5" t="inlineStr">
        <is>
          <t>Capital aportado</t>
        </is>
      </c>
      <c r="B10" s="12">
        <f>'6 Inversion'!$B$17</f>
        <v/>
      </c>
      <c r="C10" s="12">
        <f>'6 Inversion'!$B$17</f>
        <v/>
      </c>
      <c r="D10" s="12">
        <f>'6 Inversion'!$B$17</f>
        <v/>
      </c>
      <c r="E10" s="12">
        <f>'6 Inversion'!$B$17</f>
        <v/>
      </c>
      <c r="F10" s="12">
        <f>'6 Inversion'!$B$17</f>
        <v/>
      </c>
      <c r="G10" s="12">
        <f>'6 Inversion'!$B$17</f>
        <v/>
      </c>
    </row>
    <row r="11">
      <c r="A11" s="5" t="inlineStr">
        <is>
          <t>Utilidades retenidas</t>
        </is>
      </c>
      <c r="B11" s="12" t="n">
        <v>0</v>
      </c>
      <c r="C11" s="12">
        <f>B11+'8 Estado de resultados'!B13</f>
        <v/>
      </c>
      <c r="D11" s="12">
        <f>C11+'8 Estado de resultados'!C13</f>
        <v/>
      </c>
      <c r="E11" s="12">
        <f>D11+'8 Estado de resultados'!D13</f>
        <v/>
      </c>
      <c r="F11" s="12">
        <f>E11+'8 Estado de resultados'!E13</f>
        <v/>
      </c>
      <c r="G11" s="12">
        <f>F11+'8 Estado de resultados'!F13</f>
        <v/>
      </c>
    </row>
    <row r="12">
      <c r="A12" s="14" t="inlineStr">
        <is>
          <t>CAPITAL Y UTILIDADES TOTALES</t>
        </is>
      </c>
      <c r="B12" s="16">
        <f>B10+B11</f>
        <v/>
      </c>
      <c r="C12" s="16">
        <f>C10+C11</f>
        <v/>
      </c>
      <c r="D12" s="16">
        <f>D10+D11</f>
        <v/>
      </c>
      <c r="E12" s="16">
        <f>E10+E11</f>
        <v/>
      </c>
      <c r="F12" s="16">
        <f>F10+F11</f>
        <v/>
      </c>
      <c r="G12" s="16">
        <f>G10+G11</f>
        <v/>
      </c>
    </row>
    <row r="13"/>
    <row r="14">
      <c r="A14" s="14" t="inlineStr">
        <is>
          <t>Verificación de cuadre: activos menos capital y utilidades</t>
        </is>
      </c>
      <c r="B14" s="16">
        <f>ROUND(B8-B12,0)</f>
        <v/>
      </c>
      <c r="C14" s="16">
        <f>ROUND(C8-C12,0)</f>
        <v/>
      </c>
      <c r="D14" s="16">
        <f>ROUND(D8-D12,0)</f>
        <v/>
      </c>
      <c r="E14" s="16">
        <f>ROUND(E8-E12,0)</f>
        <v/>
      </c>
      <c r="F14" s="16">
        <f>ROUND(F8-F12,0)</f>
        <v/>
      </c>
      <c r="G14" s="16">
        <f>ROUND(G8-G12,0)</f>
        <v/>
      </c>
    </row>
    <row r="15"/>
    <row r="16">
      <c r="A16" s="2" t="inlineStr">
        <is>
          <t>Cada celda de la fila 14 tiene que leer cero. Un balance que no cuadra no es un problema de presentación, es la señal de que un número río arriba se está contando dos veces o no se está contando.</t>
        </is>
      </c>
    </row>
  </sheetData>
  <mergeCells count="1">
    <mergeCell ref="A16:H16"/>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2"/>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10. Flujo de caja y retorno</t>
        </is>
      </c>
    </row>
    <row r="2"/>
    <row r="3"/>
    <row r="4" ht="24" customHeight="1">
      <c r="A4" s="3" t="inlineStr">
        <is>
          <t>CONCEPTO</t>
        </is>
      </c>
      <c r="B4" s="4" t="inlineStr">
        <is>
          <t>Año 0</t>
        </is>
      </c>
      <c r="C4" s="4" t="inlineStr">
        <is>
          <t>Año 1</t>
        </is>
      </c>
      <c r="D4" s="4" t="inlineStr">
        <is>
          <t>Año 2</t>
        </is>
      </c>
      <c r="E4" s="4" t="inlineStr">
        <is>
          <t>Año 3</t>
        </is>
      </c>
      <c r="F4" s="4" t="inlineStr">
        <is>
          <t>Año 4</t>
        </is>
      </c>
      <c r="G4" s="4" t="inlineStr">
        <is>
          <t>Año 5</t>
        </is>
      </c>
    </row>
    <row r="5">
      <c r="A5" s="5" t="inlineStr">
        <is>
          <t>Inversión</t>
        </is>
      </c>
      <c r="B5" s="12">
        <f>-'6 Inversion'!B17</f>
        <v/>
      </c>
    </row>
    <row r="6">
      <c r="A6" s="14" t="inlineStr">
        <is>
          <t>FLUJO DE CAJA NETO</t>
        </is>
      </c>
      <c r="B6" s="16">
        <f>B5</f>
        <v/>
      </c>
      <c r="C6" s="16">
        <f>'8 Estado de resultados'!B11+'8 Estado de resultados'!B10-'8 Estado de resultados'!B12</f>
        <v/>
      </c>
      <c r="D6" s="16">
        <f>'8 Estado de resultados'!C11+'8 Estado de resultados'!C10-'8 Estado de resultados'!C12</f>
        <v/>
      </c>
      <c r="E6" s="16">
        <f>'8 Estado de resultados'!D11+'8 Estado de resultados'!D10-'8 Estado de resultados'!D12</f>
        <v/>
      </c>
      <c r="F6" s="16">
        <f>'8 Estado de resultados'!E11+'8 Estado de resultados'!E10-'8 Estado de resultados'!E12</f>
        <v/>
      </c>
      <c r="G6" s="16">
        <f>'8 Estado de resultados'!F11+'8 Estado de resultados'!F10-'8 Estado de resultados'!F12</f>
        <v/>
      </c>
    </row>
    <row r="7"/>
    <row r="8">
      <c r="A8" s="14" t="inlineStr">
        <is>
          <t>Valor presente neto, a la tasa de descuento de Supuestos</t>
        </is>
      </c>
      <c r="B8" s="16">
        <f>NPV(Supuestos!B14,C6:G6)+B6</f>
        <v/>
      </c>
    </row>
    <row r="9">
      <c r="A9" s="14" t="inlineStr">
        <is>
          <t>Tasa interna de retorno</t>
        </is>
      </c>
      <c r="B9" s="17">
        <f>IFERROR(IRR(B6:G6),"n/a")</f>
        <v/>
      </c>
    </row>
    <row r="10">
      <c r="A10" s="5" t="inlineStr">
        <is>
          <t>Caja acumulada, año 5</t>
        </is>
      </c>
      <c r="B10" s="12">
        <f>SUM(B6:G6)</f>
        <v/>
      </c>
    </row>
    <row r="11"/>
    <row r="12">
      <c r="A12" s="2" t="inlineStr">
        <is>
          <t>Un valor presente neto positivo significa que el plan gana más que la tasa de descuento que usted fijó. Si no lo es, el problema está río arriba, en el precio, en el volumen o en el capital, y esta hoja no lo puede arreglar.</t>
        </is>
      </c>
    </row>
  </sheetData>
  <mergeCells count="1">
    <mergeCell ref="A12:G1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I23"/>
  <sheetViews>
    <sheetView showGridLines="0" workbookViewId="0">
      <selection activeCell="A1" sqref="A1"/>
    </sheetView>
  </sheetViews>
  <sheetFormatPr baseColWidth="8" defaultRowHeight="15"/>
  <cols>
    <col width="40" customWidth="1" min="1" max="1"/>
    <col width="30" customWidth="1" min="2" max="2"/>
    <col width="3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11. El cuadro de mando</t>
        </is>
      </c>
    </row>
    <row r="2">
      <c r="A2" s="2" t="inlineStr">
        <is>
          <t>Se lee todos los meses. Cuatro perspectivas, porque un negocio que solo mide dinero se entera demasiado tarde. Cada línea carga una fórmula, una banda y un nombre.</t>
        </is>
      </c>
    </row>
    <row r="3"/>
    <row r="4" ht="24" customHeight="1">
      <c r="A4" s="3" t="inlineStr">
        <is>
          <t>PERSPECTIVA</t>
        </is>
      </c>
      <c r="B4" s="4" t="inlineStr">
        <is>
          <t>INDICADOR</t>
        </is>
      </c>
      <c r="C4" s="4" t="inlineStr">
        <is>
          <t>FÓRMULA</t>
        </is>
      </c>
      <c r="D4" s="4" t="inlineStr">
        <is>
          <t>OBJETIVO</t>
        </is>
      </c>
      <c r="E4" s="4" t="inlineStr">
        <is>
          <t>PISO</t>
        </is>
      </c>
      <c r="F4" s="4" t="inlineStr">
        <is>
          <t>TECHO</t>
        </is>
      </c>
      <c r="G4" s="4" t="inlineStr">
        <is>
          <t>CADENCIA</t>
        </is>
      </c>
      <c r="H4" s="4" t="inlineStr">
        <is>
          <t>RESPONSABLE</t>
        </is>
      </c>
      <c r="I4" s="4" t="inlineStr">
        <is>
          <t>ÚLTIMA LECTURA</t>
        </is>
      </c>
    </row>
    <row r="5">
      <c r="A5" s="5" t="inlineStr">
        <is>
          <t>Financiera</t>
        </is>
      </c>
      <c r="B5" s="5" t="inlineStr">
        <is>
          <t>Costo primo</t>
        </is>
      </c>
      <c r="C5" s="5" t="inlineStr">
        <is>
          <t>(Alimentos usados + mano de obra) / ventas</t>
        </is>
      </c>
      <c r="D5" s="23" t="inlineStr">
        <is>
          <t>58%</t>
        </is>
      </c>
      <c r="E5" s="23" t="inlineStr">
        <is>
          <t>55%</t>
        </is>
      </c>
      <c r="F5" s="23" t="inlineStr">
        <is>
          <t>62%</t>
        </is>
      </c>
      <c r="G5" s="23" t="inlineStr">
        <is>
          <t>Semanal</t>
        </is>
      </c>
      <c r="H5" s="6" t="inlineStr"/>
      <c r="I5" s="6" t="inlineStr"/>
    </row>
    <row r="6">
      <c r="A6" s="5" t="inlineStr">
        <is>
          <t>Financiera</t>
        </is>
      </c>
      <c r="B6" s="5" t="inlineStr">
        <is>
          <t>Costo de alimentos</t>
        </is>
      </c>
      <c r="C6" s="5" t="inlineStr">
        <is>
          <t>Alimentos usados / ventas de alimentos</t>
        </is>
      </c>
      <c r="D6" s="23" t="inlineStr">
        <is>
          <t>27%</t>
        </is>
      </c>
      <c r="E6" s="23" t="inlineStr">
        <is>
          <t>25%</t>
        </is>
      </c>
      <c r="F6" s="23" t="inlineStr">
        <is>
          <t>30%</t>
        </is>
      </c>
      <c r="G6" s="23" t="inlineStr">
        <is>
          <t>Semanal</t>
        </is>
      </c>
      <c r="H6" s="6" t="inlineStr"/>
      <c r="I6" s="6" t="inlineStr"/>
    </row>
    <row r="7">
      <c r="A7" s="5" t="inlineStr">
        <is>
          <t>Financiera</t>
        </is>
      </c>
      <c r="B7" s="5" t="inlineStr">
        <is>
          <t>Costo de mano de obra</t>
        </is>
      </c>
      <c r="C7" s="5" t="inlineStr">
        <is>
          <t>Mano de obra con prestaciones / ventas</t>
        </is>
      </c>
      <c r="D7" s="23" t="inlineStr">
        <is>
          <t>31%</t>
        </is>
      </c>
      <c r="E7" s="23" t="inlineStr">
        <is>
          <t>28%</t>
        </is>
      </c>
      <c r="F7" s="23" t="inlineStr">
        <is>
          <t>34%</t>
        </is>
      </c>
      <c r="G7" s="23" t="inlineStr">
        <is>
          <t>Semanal</t>
        </is>
      </c>
      <c r="H7" s="6" t="inlineStr"/>
      <c r="I7" s="6" t="inlineStr"/>
    </row>
    <row r="8">
      <c r="A8" s="5" t="inlineStr">
        <is>
          <t>Financiera</t>
        </is>
      </c>
      <c r="B8" s="5" t="inlineStr">
        <is>
          <t>Margen de seguridad</t>
        </is>
      </c>
      <c r="C8" s="5" t="inlineStr">
        <is>
          <t>(Unidades reales - equilibrio) / unidades reales</t>
        </is>
      </c>
      <c r="D8" s="23" t="inlineStr">
        <is>
          <t>20%</t>
        </is>
      </c>
      <c r="E8" s="23" t="inlineStr">
        <is>
          <t>15%</t>
        </is>
      </c>
      <c r="F8" s="23" t="inlineStr"/>
      <c r="G8" s="23" t="inlineStr">
        <is>
          <t>Mensual</t>
        </is>
      </c>
      <c r="H8" s="6" t="inlineStr"/>
      <c r="I8" s="6" t="inlineStr"/>
    </row>
    <row r="9">
      <c r="A9" s="5" t="inlineStr">
        <is>
          <t>Financiera</t>
        </is>
      </c>
      <c r="B9" s="5" t="inlineStr">
        <is>
          <t>Caja contra la reserva</t>
        </is>
      </c>
      <c r="C9" s="5" t="inlineStr">
        <is>
          <t>Caja disponible / costo fijo mensual</t>
        </is>
      </c>
      <c r="D9" s="23" t="inlineStr">
        <is>
          <t>3.0</t>
        </is>
      </c>
      <c r="E9" s="23" t="inlineStr">
        <is>
          <t>2.0</t>
        </is>
      </c>
      <c r="F9" s="23" t="inlineStr"/>
      <c r="G9" s="23" t="inlineStr">
        <is>
          <t>Semanal</t>
        </is>
      </c>
      <c r="H9" s="6" t="inlineStr"/>
      <c r="I9" s="6" t="inlineStr"/>
    </row>
    <row r="10">
      <c r="A10" s="5" t="inlineStr">
        <is>
          <t>Cliente</t>
        </is>
      </c>
      <c r="B10" s="5" t="inlineStr">
        <is>
          <t>Cubiertos</t>
        </is>
      </c>
      <c r="C10" s="5" t="inlineStr">
        <is>
          <t>Conteo por franja horaria</t>
        </is>
      </c>
      <c r="D10" s="23" t="inlineStr"/>
      <c r="E10" s="23" t="inlineStr"/>
      <c r="F10" s="23" t="inlineStr"/>
      <c r="G10" s="23" t="inlineStr">
        <is>
          <t>Diaria</t>
        </is>
      </c>
      <c r="H10" s="6" t="inlineStr"/>
      <c r="I10" s="6" t="inlineStr"/>
    </row>
    <row r="11">
      <c r="A11" s="5" t="inlineStr">
        <is>
          <t>Cliente</t>
        </is>
      </c>
      <c r="B11" s="5" t="inlineStr">
        <is>
          <t>Cuenta promedio</t>
        </is>
      </c>
      <c r="C11" s="5" t="inlineStr">
        <is>
          <t>Ventas / cubiertos</t>
        </is>
      </c>
      <c r="D11" s="23" t="inlineStr"/>
      <c r="E11" s="23" t="inlineStr"/>
      <c r="F11" s="23" t="inlineStr"/>
      <c r="G11" s="23" t="inlineStr">
        <is>
          <t>Semanal</t>
        </is>
      </c>
      <c r="H11" s="6" t="inlineStr"/>
      <c r="I11" s="6" t="inlineStr"/>
    </row>
    <row r="12">
      <c r="A12" s="5" t="inlineStr">
        <is>
          <t>Cliente</t>
        </is>
      </c>
      <c r="B12" s="5" t="inlineStr">
        <is>
          <t>Tasa de repetición</t>
        </is>
      </c>
      <c r="C12" s="5" t="inlineStr">
        <is>
          <t>Huéspedes que vuelven / huéspedes totales</t>
        </is>
      </c>
      <c r="D12" s="23" t="inlineStr"/>
      <c r="E12" s="23" t="inlineStr"/>
      <c r="F12" s="23" t="inlineStr"/>
      <c r="G12" s="23" t="inlineStr">
        <is>
          <t>Mensual</t>
        </is>
      </c>
      <c r="H12" s="6" t="inlineStr"/>
      <c r="I12" s="6" t="inlineStr"/>
    </row>
    <row r="13">
      <c r="A13" s="5" t="inlineStr">
        <is>
          <t>Cliente</t>
        </is>
      </c>
      <c r="B13" s="5" t="inlineStr">
        <is>
          <t>Tasa de respuesta a reseñas</t>
        </is>
      </c>
      <c r="C13" s="5" t="inlineStr">
        <is>
          <t>Reseñas respondidas / reseñas recibidas</t>
        </is>
      </c>
      <c r="D13" s="23" t="inlineStr">
        <is>
          <t>100%</t>
        </is>
      </c>
      <c r="E13" s="23" t="inlineStr">
        <is>
          <t>90%</t>
        </is>
      </c>
      <c r="F13" s="23" t="inlineStr"/>
      <c r="G13" s="23" t="inlineStr">
        <is>
          <t>Semanal</t>
        </is>
      </c>
      <c r="H13" s="6" t="inlineStr"/>
      <c r="I13" s="6" t="inlineStr"/>
    </row>
    <row r="14">
      <c r="A14" s="5" t="inlineStr">
        <is>
          <t>Cliente</t>
        </is>
      </c>
      <c r="B14" s="5" t="inlineStr">
        <is>
          <t>Costo de adquirir un cliente</t>
        </is>
      </c>
      <c r="C14" s="5" t="inlineStr">
        <is>
          <t>Gasto de canales / clientes nuevos</t>
        </is>
      </c>
      <c r="D14" s="23" t="inlineStr"/>
      <c r="E14" s="23" t="inlineStr"/>
      <c r="F14" s="23" t="inlineStr"/>
      <c r="G14" s="23" t="inlineStr">
        <is>
          <t>Mensual</t>
        </is>
      </c>
      <c r="H14" s="6" t="inlineStr"/>
      <c r="I14" s="6" t="inlineStr"/>
    </row>
    <row r="15">
      <c r="A15" s="5" t="inlineStr">
        <is>
          <t>Proceso</t>
        </is>
      </c>
      <c r="B15" s="5" t="inlineStr">
        <is>
          <t>Costo de alimentos teórico contra real</t>
        </is>
      </c>
      <c r="C15" s="5" t="inlineStr">
        <is>
          <t>Porcentaje de la mezcla costeada menos porcentaje real</t>
        </is>
      </c>
      <c r="D15" s="23" t="inlineStr">
        <is>
          <t>0.0 pts</t>
        </is>
      </c>
      <c r="E15" s="23" t="inlineStr"/>
      <c r="F15" s="23" t="inlineStr">
        <is>
          <t>1.5 pts</t>
        </is>
      </c>
      <c r="G15" s="23" t="inlineStr">
        <is>
          <t>Mensual</t>
        </is>
      </c>
      <c r="H15" s="6" t="inlineStr"/>
      <c r="I15" s="6" t="inlineStr"/>
    </row>
    <row r="16">
      <c r="A16" s="5" t="inlineStr">
        <is>
          <t>Proceso</t>
        </is>
      </c>
      <c r="B16" s="5" t="inlineStr">
        <is>
          <t>Tasa de aprobación de porciones</t>
        </is>
      </c>
      <c r="C16" s="5" t="inlineStr">
        <is>
          <t>Ítems dentro de especificación / ítems probados</t>
        </is>
      </c>
      <c r="D16" s="23" t="inlineStr">
        <is>
          <t>95%</t>
        </is>
      </c>
      <c r="E16" s="23" t="inlineStr">
        <is>
          <t>90%</t>
        </is>
      </c>
      <c r="F16" s="23" t="inlineStr"/>
      <c r="G16" s="23" t="inlineStr">
        <is>
          <t>Semanal</t>
        </is>
      </c>
      <c r="H16" s="6" t="inlineStr"/>
      <c r="I16" s="6" t="inlineStr"/>
    </row>
    <row r="17">
      <c r="A17" s="5" t="inlineStr">
        <is>
          <t>Proceso</t>
        </is>
      </c>
      <c r="B17" s="5" t="inlineStr">
        <is>
          <t>Tiempo de tiquete en el pico</t>
        </is>
      </c>
      <c r="C17" s="5" t="inlineStr">
        <is>
          <t>Minutos promedio, franja pico</t>
        </is>
      </c>
      <c r="D17" s="23" t="inlineStr"/>
      <c r="E17" s="23" t="inlineStr"/>
      <c r="F17" s="23" t="inlineStr"/>
      <c r="G17" s="23" t="inlineStr">
        <is>
          <t>Diaria</t>
        </is>
      </c>
      <c r="H17" s="6" t="inlineStr"/>
      <c r="I17" s="6" t="inlineStr"/>
    </row>
    <row r="18">
      <c r="A18" s="5" t="inlineStr">
        <is>
          <t>Proceso</t>
        </is>
      </c>
      <c r="B18" s="5" t="inlineStr">
        <is>
          <t>Sobrante el día de pedido</t>
        </is>
      </c>
      <c r="C18" s="5" t="inlineStr">
        <is>
          <t>Unidades sobrantes / par</t>
        </is>
      </c>
      <c r="D18" s="23" t="inlineStr">
        <is>
          <t>0</t>
        </is>
      </c>
      <c r="E18" s="23" t="inlineStr"/>
      <c r="F18" s="23" t="inlineStr">
        <is>
          <t>1</t>
        </is>
      </c>
      <c r="G18" s="23" t="inlineStr">
        <is>
          <t>Semanal</t>
        </is>
      </c>
      <c r="H18" s="6" t="inlineStr"/>
      <c r="I18" s="6" t="inlineStr"/>
    </row>
    <row r="19">
      <c r="A19" s="5" t="inlineStr">
        <is>
          <t>Personas</t>
        </is>
      </c>
      <c r="B19" s="5" t="inlineStr">
        <is>
          <t>Rotación</t>
        </is>
      </c>
      <c r="C19" s="5" t="inlineStr">
        <is>
          <t>Salidas / personal promedio</t>
        </is>
      </c>
      <c r="D19" s="23" t="inlineStr"/>
      <c r="E19" s="23" t="inlineStr"/>
      <c r="F19" s="23" t="inlineStr"/>
      <c r="G19" s="23" t="inlineStr">
        <is>
          <t>Trimestral</t>
        </is>
      </c>
      <c r="H19" s="6" t="inlineStr"/>
      <c r="I19" s="6" t="inlineStr"/>
    </row>
    <row r="20">
      <c r="A20" s="5" t="inlineStr">
        <is>
          <t>Personas</t>
        </is>
      </c>
      <c r="B20" s="5" t="inlineStr">
        <is>
          <t>Prueba de ausencia</t>
        </is>
      </c>
      <c r="C20" s="5" t="inlineStr">
        <is>
          <t>Pasa o falla, registrado</t>
        </is>
      </c>
      <c r="D20" s="23" t="inlineStr">
        <is>
          <t>Pasa</t>
        </is>
      </c>
      <c r="E20" s="23" t="inlineStr"/>
      <c r="F20" s="23" t="inlineStr"/>
      <c r="G20" s="23" t="inlineStr">
        <is>
          <t>Semestral</t>
        </is>
      </c>
      <c r="H20" s="6" t="inlineStr"/>
      <c r="I20" s="6" t="inlineStr"/>
    </row>
    <row r="21"/>
    <row r="22"/>
    <row r="23">
      <c r="A23" s="2" t="inlineStr">
        <is>
          <t>El piso y el techo importan tanto como el objetivo. Un número con solo objetivo produce una discusión cada mes sobre si está lo bastante cerca. Un número con banda produce una acción: dentro de ella, se deja quieto; fuera de ella, el nombre de la columna de responsable tiene algo que hacer antes de la siguiente lectura.</t>
        </is>
      </c>
    </row>
  </sheetData>
  <mergeCells count="1">
    <mergeCell ref="A23:I23"/>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21"/>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44" customWidth="1" min="8" max="8"/>
    <col width="40" customWidth="1" min="9" max="9"/>
    <col width="14" customWidth="1" min="10" max="10"/>
    <col width="14" customWidth="1" min="11" max="11"/>
    <col width="14" customWidth="1" min="12" max="12"/>
    <col width="14" customWidth="1" min="13" max="13"/>
  </cols>
  <sheetData>
    <row r="1">
      <c r="A1" s="1" t="inlineStr">
        <is>
          <t>12. El cierre mensual</t>
        </is>
      </c>
    </row>
    <row r="2">
      <c r="A2" s="2" t="inlineStr">
        <is>
          <t>Noventa minutos, la misma mañana todos los meses. Esto es lo que convierte el cuadro de mando en un cuadro de mando y no en una página dentro de una carpeta.</t>
        </is>
      </c>
    </row>
    <row r="3"/>
    <row r="4" ht="24" customHeight="1">
      <c r="A4" s="3" t="inlineStr">
        <is>
          <t>MES</t>
        </is>
      </c>
      <c r="B4" s="4" t="inlineStr">
        <is>
          <t>INGRESOS</t>
        </is>
      </c>
      <c r="C4" s="4" t="inlineStr">
        <is>
          <t>ALIMENTOS USADOS</t>
        </is>
      </c>
      <c r="D4" s="4" t="inlineStr">
        <is>
          <t>MANO DE OBRA</t>
        </is>
      </c>
      <c r="E4" s="4" t="inlineStr">
        <is>
          <t>COSTO PRIMO %</t>
        </is>
      </c>
      <c r="F4" s="4" t="inlineStr">
        <is>
          <t>CUBIERTOS</t>
        </is>
      </c>
      <c r="G4" s="4" t="inlineStr">
        <is>
          <t>CUENTA PROMEDIO</t>
        </is>
      </c>
      <c r="H4" s="4" t="inlineStr">
        <is>
          <t>LAS TRES VARIACIONES MÁS GRANDES, Y LA CAUSA</t>
        </is>
      </c>
      <c r="I4" s="4" t="inlineStr">
        <is>
          <t>LA ÚNICA ACCIÓN, RESPONSABLE Y FECHA</t>
        </is>
      </c>
    </row>
    <row r="5">
      <c r="A5" s="5" t="inlineStr">
        <is>
          <t>Enero</t>
        </is>
      </c>
      <c r="B5" s="19" t="inlineStr"/>
      <c r="C5" s="19" t="inlineStr"/>
      <c r="D5" s="19" t="inlineStr"/>
      <c r="E5" s="13">
        <f>IFERROR((C5+D5)/B5,"")</f>
        <v/>
      </c>
      <c r="F5" s="6" t="inlineStr"/>
      <c r="G5" s="20">
        <f>IFERROR(B5/F5,"")</f>
        <v/>
      </c>
      <c r="H5" s="9" t="inlineStr"/>
      <c r="I5" s="9" t="inlineStr"/>
    </row>
    <row r="6">
      <c r="A6" s="5" t="inlineStr">
        <is>
          <t>Febrero</t>
        </is>
      </c>
      <c r="B6" s="19" t="inlineStr"/>
      <c r="C6" s="19" t="inlineStr"/>
      <c r="D6" s="19" t="inlineStr"/>
      <c r="E6" s="13">
        <f>IFERROR((C6+D6)/B6,"")</f>
        <v/>
      </c>
      <c r="F6" s="6" t="inlineStr"/>
      <c r="G6" s="20">
        <f>IFERROR(B6/F6,"")</f>
        <v/>
      </c>
      <c r="H6" s="9" t="inlineStr"/>
      <c r="I6" s="9" t="inlineStr"/>
    </row>
    <row r="7">
      <c r="A7" s="5" t="inlineStr">
        <is>
          <t>Marzo</t>
        </is>
      </c>
      <c r="B7" s="19" t="inlineStr"/>
      <c r="C7" s="19" t="inlineStr"/>
      <c r="D7" s="19" t="inlineStr"/>
      <c r="E7" s="13">
        <f>IFERROR((C7+D7)/B7,"")</f>
        <v/>
      </c>
      <c r="F7" s="6" t="inlineStr"/>
      <c r="G7" s="20">
        <f>IFERROR(B7/F7,"")</f>
        <v/>
      </c>
      <c r="H7" s="9" t="inlineStr"/>
      <c r="I7" s="9" t="inlineStr"/>
    </row>
    <row r="8">
      <c r="A8" s="5" t="inlineStr">
        <is>
          <t>Abril</t>
        </is>
      </c>
      <c r="B8" s="19" t="inlineStr"/>
      <c r="C8" s="19" t="inlineStr"/>
      <c r="D8" s="19" t="inlineStr"/>
      <c r="E8" s="13">
        <f>IFERROR((C8+D8)/B8,"")</f>
        <v/>
      </c>
      <c r="F8" s="6" t="inlineStr"/>
      <c r="G8" s="20">
        <f>IFERROR(B8/F8,"")</f>
        <v/>
      </c>
      <c r="H8" s="9" t="inlineStr"/>
      <c r="I8" s="9" t="inlineStr"/>
    </row>
    <row r="9">
      <c r="A9" s="5" t="inlineStr">
        <is>
          <t>Mayo</t>
        </is>
      </c>
      <c r="B9" s="19" t="inlineStr"/>
      <c r="C9" s="19" t="inlineStr"/>
      <c r="D9" s="19" t="inlineStr"/>
      <c r="E9" s="13">
        <f>IFERROR((C9+D9)/B9,"")</f>
        <v/>
      </c>
      <c r="F9" s="6" t="inlineStr"/>
      <c r="G9" s="20">
        <f>IFERROR(B9/F9,"")</f>
        <v/>
      </c>
      <c r="H9" s="9" t="inlineStr"/>
      <c r="I9" s="9" t="inlineStr"/>
    </row>
    <row r="10">
      <c r="A10" s="5" t="inlineStr">
        <is>
          <t>Junio</t>
        </is>
      </c>
      <c r="B10" s="19" t="inlineStr"/>
      <c r="C10" s="19" t="inlineStr"/>
      <c r="D10" s="19" t="inlineStr"/>
      <c r="E10" s="13">
        <f>IFERROR((C10+D10)/B10,"")</f>
        <v/>
      </c>
      <c r="F10" s="6" t="inlineStr"/>
      <c r="G10" s="20">
        <f>IFERROR(B10/F10,"")</f>
        <v/>
      </c>
      <c r="H10" s="9" t="inlineStr"/>
      <c r="I10" s="9" t="inlineStr"/>
    </row>
    <row r="11">
      <c r="A11" s="5" t="inlineStr">
        <is>
          <t>Julio</t>
        </is>
      </c>
      <c r="B11" s="19" t="inlineStr"/>
      <c r="C11" s="19" t="inlineStr"/>
      <c r="D11" s="19" t="inlineStr"/>
      <c r="E11" s="13">
        <f>IFERROR((C11+D11)/B11,"")</f>
        <v/>
      </c>
      <c r="F11" s="6" t="inlineStr"/>
      <c r="G11" s="20">
        <f>IFERROR(B11/F11,"")</f>
        <v/>
      </c>
      <c r="H11" s="9" t="inlineStr"/>
      <c r="I11" s="9" t="inlineStr"/>
    </row>
    <row r="12">
      <c r="A12" s="5" t="inlineStr">
        <is>
          <t>Agosto</t>
        </is>
      </c>
      <c r="B12" s="19" t="inlineStr"/>
      <c r="C12" s="19" t="inlineStr"/>
      <c r="D12" s="19" t="inlineStr"/>
      <c r="E12" s="13">
        <f>IFERROR((C12+D12)/B12,"")</f>
        <v/>
      </c>
      <c r="F12" s="6" t="inlineStr"/>
      <c r="G12" s="20">
        <f>IFERROR(B12/F12,"")</f>
        <v/>
      </c>
      <c r="H12" s="9" t="inlineStr"/>
      <c r="I12" s="9" t="inlineStr"/>
    </row>
    <row r="13">
      <c r="A13" s="5" t="inlineStr">
        <is>
          <t>Septiembre</t>
        </is>
      </c>
      <c r="B13" s="19" t="inlineStr"/>
      <c r="C13" s="19" t="inlineStr"/>
      <c r="D13" s="19" t="inlineStr"/>
      <c r="E13" s="13">
        <f>IFERROR((C13+D13)/B13,"")</f>
        <v/>
      </c>
      <c r="F13" s="6" t="inlineStr"/>
      <c r="G13" s="20">
        <f>IFERROR(B13/F13,"")</f>
        <v/>
      </c>
      <c r="H13" s="9" t="inlineStr"/>
      <c r="I13" s="9" t="inlineStr"/>
    </row>
    <row r="14">
      <c r="A14" s="5" t="inlineStr">
        <is>
          <t>Octubre</t>
        </is>
      </c>
      <c r="B14" s="19" t="inlineStr"/>
      <c r="C14" s="19" t="inlineStr"/>
      <c r="D14" s="19" t="inlineStr"/>
      <c r="E14" s="13">
        <f>IFERROR((C14+D14)/B14,"")</f>
        <v/>
      </c>
      <c r="F14" s="6" t="inlineStr"/>
      <c r="G14" s="20">
        <f>IFERROR(B14/F14,"")</f>
        <v/>
      </c>
      <c r="H14" s="9" t="inlineStr"/>
      <c r="I14" s="9" t="inlineStr"/>
    </row>
    <row r="15">
      <c r="A15" s="5" t="inlineStr">
        <is>
          <t>Noviembre</t>
        </is>
      </c>
      <c r="B15" s="19" t="inlineStr"/>
      <c r="C15" s="19" t="inlineStr"/>
      <c r="D15" s="19" t="inlineStr"/>
      <c r="E15" s="13">
        <f>IFERROR((C15+D15)/B15,"")</f>
        <v/>
      </c>
      <c r="F15" s="6" t="inlineStr"/>
      <c r="G15" s="20">
        <f>IFERROR(B15/F15,"")</f>
        <v/>
      </c>
      <c r="H15" s="9" t="inlineStr"/>
      <c r="I15" s="9" t="inlineStr"/>
    </row>
    <row r="16">
      <c r="A16" s="5" t="inlineStr">
        <is>
          <t>Diciembre</t>
        </is>
      </c>
      <c r="B16" s="19" t="inlineStr"/>
      <c r="C16" s="19" t="inlineStr"/>
      <c r="D16" s="19" t="inlineStr"/>
      <c r="E16" s="13">
        <f>IFERROR((C16+D16)/B16,"")</f>
        <v/>
      </c>
      <c r="F16" s="6" t="inlineStr"/>
      <c r="G16" s="20">
        <f>IFERROR(B16/F16,"")</f>
        <v/>
      </c>
      <c r="H16" s="9" t="inlineStr"/>
      <c r="I16" s="9" t="inlineStr"/>
    </row>
    <row r="17"/>
    <row r="18"/>
    <row r="19">
      <c r="A19" s="2" t="inlineStr">
        <is>
          <t>Los alimentos usados son inventario inicial más compras menos inventario final, contado y no estimado. Compras dividido entre ventas es una lectura de dos minutos, no un número sobre el cual actuar.</t>
        </is>
      </c>
    </row>
    <row r="20"/>
    <row r="21">
      <c r="A21" s="2" t="inlineStr">
        <is>
          <t>Clasifique cada variación como una de cuatro cosas: mal preciado, mal porcionado, mal comprado, o se vendió una mezcla distinta de la planeada. Son cuatro problemas distintos con cuatro remedios distintos, y distinguirlos es todo el retorno de la Parte II del Plano.</t>
        </is>
      </c>
    </row>
  </sheetData>
  <mergeCells count="2">
    <mergeCell ref="A21:I21"/>
    <mergeCell ref="A19:I1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2026-10-07T02:31:37Z</dcterms:created>
  <dcterms:modified xmlns:dcterms="http://purl.org/dc/terms/" xmlns:xsi="http://www.w3.org/2001/XMLSchema-instance" xsi:type="dcterms:W3CDTF">2026-10-07T02:31:37Z</dcterms:modified>
</cp:coreProperties>
</file>