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puestos" sheetId="1" state="visible" r:id="rId1"/>
    <sheet xmlns:r="http://schemas.openxmlformats.org/officeDocument/2006/relationships" name="1 Ingresos" sheetId="2" state="visible" r:id="rId2"/>
    <sheet xmlns:r="http://schemas.openxmlformats.org/officeDocument/2006/relationships" name="2 Costo de ventas" sheetId="3" state="visible" r:id="rId3"/>
    <sheet xmlns:r="http://schemas.openxmlformats.org/officeDocument/2006/relationships" name="3 Mano de obra" sheetId="4" state="visible" r:id="rId4"/>
    <sheet xmlns:r="http://schemas.openxmlformats.org/officeDocument/2006/relationships" name="4 Gastos de operacion" sheetId="5" state="visible" r:id="rId5"/>
    <sheet xmlns:r="http://schemas.openxmlformats.org/officeDocument/2006/relationships" name="5 Depreciacion" sheetId="6" state="visible" r:id="rId6"/>
    <sheet xmlns:r="http://schemas.openxmlformats.org/officeDocument/2006/relationships" name="6 Inversion" sheetId="7" state="visible" r:id="rId7"/>
    <sheet xmlns:r="http://schemas.openxmlformats.org/officeDocument/2006/relationships" name="7 Punto de equilibrio" sheetId="8" state="visible" r:id="rId8"/>
    <sheet xmlns:r="http://schemas.openxmlformats.org/officeDocument/2006/relationships" name="8 Estado de resultados" sheetId="9" state="visible" r:id="rId9"/>
    <sheet xmlns:r="http://schemas.openxmlformats.org/officeDocument/2006/relationships" name="9 Balance general" sheetId="10" state="visible" r:id="rId10"/>
    <sheet xmlns:r="http://schemas.openxmlformats.org/officeDocument/2006/relationships" name="10 Flujo de caja" sheetId="11" state="visible" r:id="rId11"/>
    <sheet xmlns:r="http://schemas.openxmlformats.org/officeDocument/2006/relationships" name="11 Cuadro de mando" sheetId="12" state="visible" r:id="rId12"/>
    <sheet xmlns:r="http://schemas.openxmlformats.org/officeDocument/2006/relationships" name="12 Cierre mensual" sheetId="13" state="visible" r:id="rId13"/>
  </sheets>
  <definedNames/>
  <calcPr calcId="124519" fullCalcOnLoad="1"/>
</workbook>
</file>

<file path=xl/styles.xml><?xml version="1.0" encoding="utf-8"?>
<styleSheet xmlns="http://schemas.openxmlformats.org/spreadsheetml/2006/main">
  <numFmts count="4">
    <numFmt numFmtId="164" formatCode="0.0%"/>
    <numFmt numFmtId="165" formatCode="&quot;$&quot;#,##0.00"/>
    <numFmt numFmtId="166" formatCode="&quot;$&quot;#,##0"/>
    <numFmt numFmtId="167" formatCode="0.0"/>
  </numFmts>
  <fonts count="6">
    <font>
      <name val="Calibri"/>
      <family val="2"/>
      <color theme="1"/>
      <sz val="11"/>
      <scheme val="minor"/>
    </font>
    <font>
      <name val="Helvetica"/>
      <b val="1"/>
      <color rgb="FF000000"/>
      <sz val="12"/>
    </font>
    <font>
      <name val="Helvetica"/>
      <i val="1"/>
      <color rgb="FF4A4745"/>
      <sz val="8"/>
    </font>
    <font>
      <name val="Helvetica"/>
      <b val="1"/>
      <color rgb="FFE5E2DE"/>
      <sz val="8"/>
    </font>
    <font>
      <name val="Helvetica"/>
      <color rgb="FF4A4745"/>
      <sz val="9"/>
    </font>
    <font>
      <name val="Helvetica"/>
      <b val="1"/>
      <color rgb="FF000000"/>
      <sz val="9"/>
    </font>
  </fonts>
  <fills count="5">
    <fill>
      <patternFill/>
    </fill>
    <fill>
      <patternFill patternType="gray125"/>
    </fill>
    <fill>
      <patternFill patternType="solid">
        <fgColor rgb="FFB2ABA4"/>
      </patternFill>
    </fill>
    <fill>
      <patternFill patternType="solid">
        <fgColor rgb="FFDCE7FB"/>
      </patternFill>
    </fill>
    <fill>
      <patternFill patternType="solid">
        <fgColor rgb="FFF0EEE9"/>
      </patternFill>
    </fill>
  </fills>
  <borders count="2">
    <border>
      <left/>
      <right/>
      <top/>
      <bottom/>
      <diagonal/>
    </border>
    <border>
      <left style="thin">
        <color rgb="FFB2ABA4"/>
      </left>
      <right style="thin">
        <color rgb="FFB2ABA4"/>
      </right>
      <top style="thin">
        <color rgb="FFB2ABA4"/>
      </top>
      <bottom style="thin">
        <color rgb="FFB2ABA4"/>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left" vertical="center" wrapText="1"/>
    </xf>
    <xf numFmtId="0" fontId="3" fillId="2" borderId="1" applyAlignment="1" pivotButton="0" quotePrefix="0" xfId="0">
      <alignment horizontal="right" vertical="center" wrapText="1"/>
    </xf>
    <xf numFmtId="0" fontId="4" fillId="0" borderId="1" applyAlignment="1" pivotButton="0" quotePrefix="0" xfId="0">
      <alignment horizontal="left"/>
    </xf>
    <xf numFmtId="0" fontId="4" fillId="3" borderId="1" applyAlignment="1" pivotButton="0" quotePrefix="0" xfId="0">
      <alignment horizontal="right"/>
    </xf>
    <xf numFmtId="1" fontId="4" fillId="3" borderId="1" applyAlignment="1" pivotButton="0" quotePrefix="0" xfId="0">
      <alignment horizontal="right"/>
    </xf>
    <xf numFmtId="164" fontId="4" fillId="3" borderId="1" applyAlignment="1" pivotButton="0" quotePrefix="0" xfId="0">
      <alignment horizontal="right"/>
    </xf>
    <xf numFmtId="0" fontId="4" fillId="3" borderId="1" applyAlignment="1" pivotButton="0" quotePrefix="0" xfId="0">
      <alignment horizontal="left"/>
    </xf>
    <xf numFmtId="3" fontId="4" fillId="3" borderId="1" applyAlignment="1" pivotButton="0" quotePrefix="0" xfId="0">
      <alignment horizontal="right"/>
    </xf>
    <xf numFmtId="165" fontId="4" fillId="3" borderId="1" applyAlignment="1" pivotButton="0" quotePrefix="0" xfId="0">
      <alignment horizontal="right"/>
    </xf>
    <xf numFmtId="166" fontId="4" fillId="0" borderId="1" applyAlignment="1" pivotButton="0" quotePrefix="0" xfId="0">
      <alignment horizontal="right"/>
    </xf>
    <xf numFmtId="164" fontId="4" fillId="0" borderId="1" applyAlignment="1" pivotButton="0" quotePrefix="0" xfId="0">
      <alignment horizontal="right"/>
    </xf>
    <xf numFmtId="0" fontId="5" fillId="4" borderId="1" applyAlignment="1" pivotButton="0" quotePrefix="0" xfId="0">
      <alignment horizontal="left"/>
    </xf>
    <xf numFmtId="3" fontId="5" fillId="4" borderId="1" applyAlignment="1" pivotButton="0" quotePrefix="0" xfId="0">
      <alignment horizontal="right"/>
    </xf>
    <xf numFmtId="166" fontId="5" fillId="4" borderId="1" applyAlignment="1" pivotButton="0" quotePrefix="0" xfId="0">
      <alignment horizontal="right"/>
    </xf>
    <xf numFmtId="164" fontId="5" fillId="4" borderId="1" applyAlignment="1" pivotButton="0" quotePrefix="0" xfId="0">
      <alignment horizontal="right"/>
    </xf>
    <xf numFmtId="3" fontId="4" fillId="0" borderId="1" applyAlignment="1" pivotButton="0" quotePrefix="0" xfId="0">
      <alignment horizontal="right"/>
    </xf>
    <xf numFmtId="166" fontId="4" fillId="3" borderId="1" applyAlignment="1" pivotButton="0" quotePrefix="0" xfId="0">
      <alignment horizontal="right"/>
    </xf>
    <xf numFmtId="165" fontId="4" fillId="0" borderId="1" applyAlignment="1" pivotButton="0" quotePrefix="0" xfId="0">
      <alignment horizontal="right"/>
    </xf>
    <xf numFmtId="165" fontId="5" fillId="4" borderId="1" applyAlignment="1" pivotButton="0" quotePrefix="0" xfId="0">
      <alignment horizontal="right"/>
    </xf>
    <xf numFmtId="0" fontId="5" fillId="4" borderId="1" applyAlignment="1" pivotButton="0" quotePrefix="0" xfId="0">
      <alignment horizontal="right"/>
    </xf>
    <xf numFmtId="0" fontId="4" fillId="0" borderId="1" applyAlignment="1" pivotButton="0" quotePrefix="0" xfId="0">
      <alignment horizontal="right"/>
    </xf>
    <xf numFmtId="167" fontId="5" fillId="4"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El Modelo. Supuestos</t>
        </is>
      </c>
    </row>
    <row r="2">
      <c r="A2" s="2" t="inlineStr">
        <is>
          <t>Cada celda sombreada en azul es un insumo que usted reemplaza. Todo lo demás es fórmula. Las tasas de abajo manejan los años dos a cinco de todas las hojas.</t>
        </is>
      </c>
    </row>
    <row r="3"/>
    <row r="4" ht="24" customHeight="1">
      <c r="A4" s="3" t="inlineStr">
        <is>
          <t>INSUMO</t>
        </is>
      </c>
      <c r="B4" s="4" t="inlineStr">
        <is>
          <t>VALOR</t>
        </is>
      </c>
    </row>
    <row r="5">
      <c r="A5" s="5" t="inlineStr">
        <is>
          <t>Nombre del negocio</t>
        </is>
      </c>
      <c r="B5" s="6" t="inlineStr">
        <is>
          <t>Su restaurante</t>
        </is>
      </c>
    </row>
    <row r="6">
      <c r="A6" s="5" t="inlineStr">
        <is>
          <t>Puestos</t>
        </is>
      </c>
      <c r="B6" s="7" t="n">
        <v>56</v>
      </c>
    </row>
    <row r="7">
      <c r="A7" s="5" t="inlineStr">
        <is>
          <t>Días de operación al año</t>
        </is>
      </c>
      <c r="B7" s="7" t="n">
        <v>310</v>
      </c>
    </row>
    <row r="8">
      <c r="A8" s="5" t="inlineStr">
        <is>
          <t>Primer mes con ingresos</t>
        </is>
      </c>
      <c r="B8" s="7" t="n">
        <v>4</v>
      </c>
    </row>
    <row r="9">
      <c r="A9" s="5" t="inlineStr">
        <is>
          <t>Crecimiento anual de volumen, años 2 a 5</t>
        </is>
      </c>
      <c r="B9" s="8" t="n">
        <v>0.03</v>
      </c>
    </row>
    <row r="10">
      <c r="A10" s="5" t="inlineStr">
        <is>
          <t>Aumento anual de precio, años 2 a 5</t>
        </is>
      </c>
      <c r="B10" s="8" t="n">
        <v>0.03</v>
      </c>
    </row>
    <row r="11">
      <c r="A11" s="5" t="inlineStr">
        <is>
          <t>Inflación anual de costos, años 2 a 5</t>
        </is>
      </c>
      <c r="B11" s="8" t="n">
        <v>0.03</v>
      </c>
    </row>
    <row r="12">
      <c r="A12" s="5" t="inlineStr">
        <is>
          <t>Impuestos de nómina y prestaciones, como factor del salario</t>
        </is>
      </c>
      <c r="B12" s="8" t="n">
        <v>0.22</v>
      </c>
    </row>
    <row r="13">
      <c r="A13" s="5" t="inlineStr">
        <is>
          <t>Tasa efectiva de impuesto sobre la utilidad</t>
        </is>
      </c>
      <c r="B13" s="8" t="n">
        <v>0.21</v>
      </c>
    </row>
    <row r="14">
      <c r="A14" s="5" t="inlineStr">
        <is>
          <t>Tasa de descuento para el valor presente neto</t>
        </is>
      </c>
      <c r="B14" s="8" t="n">
        <v>0.1</v>
      </c>
    </row>
    <row r="15">
      <c r="A15" s="5" t="inlineStr">
        <is>
          <t>Margen de seguridad mínimo aceptable, año 1</t>
        </is>
      </c>
      <c r="B15" s="8" t="n">
        <v>0.15</v>
      </c>
    </row>
    <row r="16">
      <c r="A16" s="5" t="inlineStr">
        <is>
          <t>Tasa del siguiente mejor uso del mismo capital</t>
        </is>
      </c>
      <c r="B16" s="8" t="n">
        <v>0.04</v>
      </c>
    </row>
    <row r="17">
      <c r="A17" s="5" t="inlineStr">
        <is>
          <t>Razón de la tasa de descuento, en palabras, con la palabra porque</t>
        </is>
      </c>
      <c r="B17" s="6" t="inlineStr">
        <is>
          <t>Porque ...</t>
        </is>
      </c>
    </row>
    <row r="18"/>
    <row r="19">
      <c r="A19" s="2" t="inlineStr">
        <is>
          <t>Diga en voz alta las tasas de crecimiento y de inflación cuando alguien lea este modelo. Son suposiciones, no derivaciones, y manejan cada cifra a cinco años del libro.</t>
        </is>
      </c>
    </row>
    <row r="20">
      <c r="A20" s="2" t="inlineStr">
        <is>
          <t>La tasa del siguiente mejor uso no es decoración. Es el piso que este plan tiene que superar, y la hoja 10 mide el plan contra ella.</t>
        </is>
      </c>
    </row>
  </sheetData>
  <mergeCells count="2">
    <mergeCell ref="A19:F19"/>
    <mergeCell ref="A20:F2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 Armado de ingresos</t>
        </is>
      </c>
    </row>
    <row r="2">
      <c r="A2" s="2" t="inlineStr">
        <is>
          <t>Las unidades vienen de la Etapa 7 (G1, G2). Los precios vienen de la Etapa 6 (F1). Nada aquí se escribe a partir de una meta.</t>
        </is>
      </c>
    </row>
    <row r="3"/>
    <row r="4" ht="24" customHeight="1">
      <c r="A4" s="3" t="inlineStr">
        <is>
          <t>LÍNEA DEL MENÚ</t>
        </is>
      </c>
      <c r="B4" s="4" t="inlineStr">
        <is>
          <t>UNIDADES, AÑO 1</t>
        </is>
      </c>
      <c r="C4" s="4" t="inlineStr">
        <is>
          <t>PRECIO</t>
        </is>
      </c>
      <c r="D4" s="4" t="inlineStr">
        <is>
          <t>INGRESOS</t>
        </is>
      </c>
      <c r="E4" s="4" t="inlineStr">
        <is>
          <t>MEZCLA % DE UNIDADES</t>
        </is>
      </c>
    </row>
    <row r="5">
      <c r="A5" s="9" t="inlineStr">
        <is>
          <t>Hamburguesas</t>
        </is>
      </c>
      <c r="B5" s="10" t="n">
        <v>16500</v>
      </c>
      <c r="C5" s="11" t="n">
        <v>19</v>
      </c>
      <c r="D5" s="12">
        <f>B5*C5</f>
        <v/>
      </c>
      <c r="E5" s="13">
        <f>IFERROR(B5/$B$10,0)</f>
        <v/>
      </c>
    </row>
    <row r="6">
      <c r="A6" s="9" t="inlineStr">
        <is>
          <t>Sándwiches</t>
        </is>
      </c>
      <c r="B6" s="10" t="n">
        <v>20100</v>
      </c>
      <c r="C6" s="11" t="n">
        <v>14</v>
      </c>
      <c r="D6" s="12">
        <f>B6*C6</f>
        <v/>
      </c>
      <c r="E6" s="13">
        <f>IFERROR(B6/$B$10,0)</f>
        <v/>
      </c>
    </row>
    <row r="7">
      <c r="A7" s="9" t="inlineStr">
        <is>
          <t>Ensaladas</t>
        </is>
      </c>
      <c r="B7" s="10" t="n">
        <v>11000</v>
      </c>
      <c r="C7" s="11" t="n">
        <v>13</v>
      </c>
      <c r="D7" s="12">
        <f>B7*C7</f>
        <v/>
      </c>
      <c r="E7" s="13">
        <f>IFERROR(B7/$B$10,0)</f>
        <v/>
      </c>
    </row>
    <row r="8">
      <c r="A8" s="9" t="inlineStr">
        <is>
          <t>Acompañamientos</t>
        </is>
      </c>
      <c r="B8" s="10" t="n">
        <v>25500</v>
      </c>
      <c r="C8" s="11" t="n">
        <v>5.5</v>
      </c>
      <c r="D8" s="12">
        <f>B8*C8</f>
        <v/>
      </c>
      <c r="E8" s="13">
        <f>IFERROR(B8/$B$10,0)</f>
        <v/>
      </c>
    </row>
    <row r="9">
      <c r="A9" s="9" t="inlineStr">
        <is>
          <t>Bebidas</t>
        </is>
      </c>
      <c r="B9" s="10" t="n">
        <v>18200</v>
      </c>
      <c r="C9" s="11" t="n">
        <v>4</v>
      </c>
      <c r="D9" s="12">
        <f>B9*C9</f>
        <v/>
      </c>
      <c r="E9" s="13">
        <f>IFERROR(B9/$B$10,0)</f>
        <v/>
      </c>
    </row>
    <row r="10">
      <c r="A10" s="14" t="inlineStr">
        <is>
          <t>Total</t>
        </is>
      </c>
      <c r="B10" s="15">
        <f>SUM(B5:B9)</f>
        <v/>
      </c>
      <c r="D10" s="16">
        <f>SUM(D5:D9)</f>
        <v/>
      </c>
      <c r="E10" s="17">
        <f>SUM(E5:E9)</f>
        <v/>
      </c>
    </row>
    <row r="11"/>
    <row r="12"/>
    <row r="13" ht="24" customHeight="1">
      <c r="A13" s="3" t="inlineStr">
        <is>
          <t>INGRESOS A CINCO AÑOS</t>
        </is>
      </c>
      <c r="B13" s="4" t="inlineStr">
        <is>
          <t>Año 1</t>
        </is>
      </c>
      <c r="C13" s="4" t="inlineStr">
        <is>
          <t>Año 2</t>
        </is>
      </c>
      <c r="D13" s="4" t="inlineStr">
        <is>
          <t>Año 3</t>
        </is>
      </c>
      <c r="E13" s="4" t="inlineStr">
        <is>
          <t>Año 4</t>
        </is>
      </c>
      <c r="F13" s="4" t="inlineStr">
        <is>
          <t>Año 5</t>
        </is>
      </c>
    </row>
    <row r="14">
      <c r="A14" s="5" t="inlineStr">
        <is>
          <t>Ingresos</t>
        </is>
      </c>
      <c r="B14" s="12">
        <f>D10</f>
        <v/>
      </c>
      <c r="C14" s="12">
        <f>B14*(1+Supuestos!$B$9)*(1+Supuestos!$B$10)</f>
        <v/>
      </c>
      <c r="D14" s="12">
        <f>C14*(1+Supuestos!$B$9)*(1+Supuestos!$B$10)</f>
        <v/>
      </c>
      <c r="E14" s="12">
        <f>D14*(1+Supuestos!$B$9)*(1+Supuestos!$B$10)</f>
        <v/>
      </c>
      <c r="F14" s="12">
        <f>E14*(1+Supuestos!$B$9)*(1+Supuestos!$B$10)</f>
        <v/>
      </c>
    </row>
    <row r="15"/>
    <row r="16">
      <c r="A16" s="2" t="inlineStr">
        <is>
          <t>El año 1 supone un año completo de operación. Si el negocio abre a mitad de año, escale los ingresos del año 1 y el costo fijo del año 1 por el mismo número de meses, o el punto de equilibrio de la hoja 7 no va a ser comparable.</t>
        </is>
      </c>
    </row>
  </sheetData>
  <mergeCells count="1">
    <mergeCell ref="A16:G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2. Costo de ventas</t>
        </is>
      </c>
    </row>
    <row r="2">
      <c r="A2" s="2" t="inlineStr">
        <is>
          <t>El costo por plato viene de la Etapa 5 (E1), después de la prueba de rendimiento.</t>
        </is>
      </c>
    </row>
    <row r="3"/>
    <row r="4" ht="24" customHeight="1">
      <c r="A4" s="3" t="inlineStr">
        <is>
          <t>LÍNEA DEL MENÚ</t>
        </is>
      </c>
      <c r="B4" s="4" t="inlineStr">
        <is>
          <t>UNIDADES</t>
        </is>
      </c>
      <c r="C4" s="4" t="inlineStr">
        <is>
          <t>COSTO POR PLATO</t>
        </is>
      </c>
      <c r="D4" s="4" t="inlineStr">
        <is>
          <t>COSTO TOTAL</t>
        </is>
      </c>
      <c r="E4" s="4" t="inlineStr">
        <is>
          <t>COSTO DE ALIMENTOS %</t>
        </is>
      </c>
    </row>
    <row r="5">
      <c r="A5" s="5">
        <f>'1 Ingresos'!A5</f>
        <v/>
      </c>
      <c r="B5" s="18">
        <f>'1 Ingresos'!B5</f>
        <v/>
      </c>
      <c r="C5" s="11" t="n">
        <v>5.1</v>
      </c>
      <c r="D5" s="12">
        <f>B5*C5</f>
        <v/>
      </c>
      <c r="E5" s="13">
        <f>IFERROR(C5/'1 Ingresos'!C5,0)</f>
        <v/>
      </c>
    </row>
    <row r="6">
      <c r="A6" s="5">
        <f>'1 Ingresos'!A6</f>
        <v/>
      </c>
      <c r="B6" s="18">
        <f>'1 Ingresos'!B6</f>
        <v/>
      </c>
      <c r="C6" s="11" t="n">
        <v>4.2</v>
      </c>
      <c r="D6" s="12">
        <f>B6*C6</f>
        <v/>
      </c>
      <c r="E6" s="13">
        <f>IFERROR(C6/'1 Ingresos'!C6,0)</f>
        <v/>
      </c>
    </row>
    <row r="7">
      <c r="A7" s="5">
        <f>'1 Ingresos'!A7</f>
        <v/>
      </c>
      <c r="B7" s="18">
        <f>'1 Ingresos'!B7</f>
        <v/>
      </c>
      <c r="C7" s="11" t="n">
        <v>3.9</v>
      </c>
      <c r="D7" s="12">
        <f>B7*C7</f>
        <v/>
      </c>
      <c r="E7" s="13">
        <f>IFERROR(C7/'1 Ingresos'!C7,0)</f>
        <v/>
      </c>
    </row>
    <row r="8">
      <c r="A8" s="5">
        <f>'1 Ingresos'!A8</f>
        <v/>
      </c>
      <c r="B8" s="18">
        <f>'1 Ingresos'!B8</f>
        <v/>
      </c>
      <c r="C8" s="11" t="n">
        <v>1.3</v>
      </c>
      <c r="D8" s="12">
        <f>B8*C8</f>
        <v/>
      </c>
      <c r="E8" s="13">
        <f>IFERROR(C8/'1 Ingresos'!C8,0)</f>
        <v/>
      </c>
    </row>
    <row r="9">
      <c r="A9" s="5">
        <f>'1 Ingresos'!A9</f>
        <v/>
      </c>
      <c r="B9" s="18">
        <f>'1 Ingresos'!B9</f>
        <v/>
      </c>
      <c r="C9" s="11" t="n">
        <v>0.85</v>
      </c>
      <c r="D9" s="12">
        <f>B9*C9</f>
        <v/>
      </c>
      <c r="E9" s="13">
        <f>IFERROR(C9/'1 Ingresos'!C9,0)</f>
        <v/>
      </c>
    </row>
    <row r="10">
      <c r="A10" s="14" t="inlineStr">
        <is>
          <t>Total</t>
        </is>
      </c>
      <c r="D10" s="16">
        <f>SUM(D5:D9)</f>
        <v/>
      </c>
      <c r="E10" s="17">
        <f>IFERROR(D10/'1 Ingresos'!D10,0)</f>
        <v/>
      </c>
    </row>
    <row r="11"/>
    <row r="12"/>
    <row r="13" ht="24" customHeight="1">
      <c r="A13" s="3" t="inlineStr">
        <is>
          <t>COSTO DE VENTAS A CINCO AÑOS</t>
        </is>
      </c>
      <c r="B13" s="4" t="inlineStr">
        <is>
          <t>Año 1</t>
        </is>
      </c>
      <c r="C13" s="4" t="inlineStr">
        <is>
          <t>Año 2</t>
        </is>
      </c>
      <c r="D13" s="4" t="inlineStr">
        <is>
          <t>Año 3</t>
        </is>
      </c>
      <c r="E13" s="4" t="inlineStr">
        <is>
          <t>Año 4</t>
        </is>
      </c>
      <c r="F13" s="4" t="inlineStr">
        <is>
          <t>Año 5</t>
        </is>
      </c>
    </row>
    <row r="14">
      <c r="A14" s="5" t="inlineStr">
        <is>
          <t>Costo de ventas</t>
        </is>
      </c>
      <c r="B14" s="12">
        <f>D10</f>
        <v/>
      </c>
      <c r="C14" s="12">
        <f>B14*(1+Supuestos!$B$9)*(1+Supuestos!$B$11)</f>
        <v/>
      </c>
      <c r="D14" s="12">
        <f>C14*(1+Supuestos!$B$9)*(1+Supuestos!$B$11)</f>
        <v/>
      </c>
      <c r="E14" s="12">
        <f>D14*(1+Supuestos!$B$9)*(1+Supuestos!$B$11)</f>
        <v/>
      </c>
      <c r="F14" s="12">
        <f>E14*(1+Supuestos!$B$9)*(1+Supuestos!$B$11)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3. Mano de obra</t>
        </is>
      </c>
    </row>
    <row r="2">
      <c r="A2" s="2" t="inlineStr">
        <is>
          <t>El personal y las horas vienen de la Etapa 9 (J1). El factor de prestaciones está en la hoja de Supuestos y aplica a cada línea.</t>
        </is>
      </c>
    </row>
    <row r="3"/>
    <row r="4" ht="24" customHeight="1">
      <c r="A4" s="3" t="inlineStr">
        <is>
          <t>PUESTO</t>
        </is>
      </c>
      <c r="B4" s="4" t="inlineStr">
        <is>
          <t>PERSONAS</t>
        </is>
      </c>
      <c r="C4" s="4" t="inlineStr">
        <is>
          <t>SALARIO ANUAL C/U</t>
        </is>
      </c>
      <c r="D4" s="4" t="inlineStr">
        <is>
          <t>SALARIOS</t>
        </is>
      </c>
      <c r="E4" s="4" t="inlineStr">
        <is>
          <t>CON PRESTACIONES</t>
        </is>
      </c>
    </row>
    <row r="5">
      <c r="A5" s="9" t="inlineStr">
        <is>
          <t>Cocina, línea</t>
        </is>
      </c>
      <c r="B5" s="10" t="n">
        <v>4</v>
      </c>
      <c r="C5" s="19" t="n">
        <v>31000</v>
      </c>
      <c r="D5" s="12">
        <f>B5*C5</f>
        <v/>
      </c>
      <c r="E5" s="12">
        <f>D5*(1+Supuestos!$B$12)</f>
        <v/>
      </c>
    </row>
    <row r="6">
      <c r="A6" s="9" t="inlineStr">
        <is>
          <t>Salón</t>
        </is>
      </c>
      <c r="B6" s="10" t="n">
        <v>3</v>
      </c>
      <c r="C6" s="19" t="n">
        <v>17500</v>
      </c>
      <c r="D6" s="12">
        <f>B6*C6</f>
        <v/>
      </c>
      <c r="E6" s="12">
        <f>D6*(1+Supuestos!$B$12)</f>
        <v/>
      </c>
    </row>
    <row r="7">
      <c r="A7" s="9" t="inlineStr">
        <is>
          <t>Jefe de turno</t>
        </is>
      </c>
      <c r="B7" s="10" t="n">
        <v>1</v>
      </c>
      <c r="C7" s="19" t="n">
        <v>38000</v>
      </c>
      <c r="D7" s="12">
        <f>B7*C7</f>
        <v/>
      </c>
      <c r="E7" s="12">
        <f>D7*(1+Supuestos!$B$12)</f>
        <v/>
      </c>
    </row>
    <row r="8">
      <c r="A8" s="9" t="inlineStr">
        <is>
          <t>Administrador o retiro del dueño</t>
        </is>
      </c>
      <c r="B8" s="10" t="n">
        <v>1</v>
      </c>
      <c r="C8" s="19" t="n">
        <v>45000</v>
      </c>
      <c r="D8" s="12">
        <f>B8*C8</f>
        <v/>
      </c>
      <c r="E8" s="12">
        <f>D8*(1+Supuestos!$B$12)</f>
        <v/>
      </c>
    </row>
    <row r="9">
      <c r="A9" s="9" t="inlineStr">
        <is>
          <t>Contabilidad, contratada</t>
        </is>
      </c>
      <c r="B9" s="10" t="n">
        <v>1</v>
      </c>
      <c r="C9" s="19" t="n">
        <v>6000</v>
      </c>
      <c r="D9" s="12">
        <f>B9*C9</f>
        <v/>
      </c>
      <c r="E9" s="12">
        <f>D9*(1+Supuestos!$B$12)</f>
        <v/>
      </c>
    </row>
    <row r="10">
      <c r="A10" s="14" t="inlineStr">
        <is>
          <t>Mano de obra total</t>
        </is>
      </c>
      <c r="D10" s="16">
        <f>SUM(D5:D9)</f>
        <v/>
      </c>
      <c r="E10" s="16">
        <f>SUM(E5:E9)</f>
        <v/>
      </c>
    </row>
    <row r="11">
      <c r="A11" s="5" t="inlineStr">
        <is>
          <t>Mano de obra como porcentaje de los ingresos</t>
        </is>
      </c>
      <c r="E11" s="17">
        <f>IFERROR(E10/'1 Ingresos'!D10,0)</f>
        <v/>
      </c>
    </row>
    <row r="12"/>
    <row r="13"/>
    <row r="14" ht="24" customHeight="1">
      <c r="A14" s="3" t="inlineStr">
        <is>
          <t>MANO DE OBRA A CINCO AÑOS</t>
        </is>
      </c>
      <c r="B14" s="4" t="inlineStr">
        <is>
          <t>Año 1</t>
        </is>
      </c>
      <c r="C14" s="4" t="inlineStr">
        <is>
          <t>Año 2</t>
        </is>
      </c>
      <c r="D14" s="4" t="inlineStr">
        <is>
          <t>Año 3</t>
        </is>
      </c>
      <c r="E14" s="4" t="inlineStr">
        <is>
          <t>Año 4</t>
        </is>
      </c>
      <c r="F14" s="4" t="inlineStr">
        <is>
          <t>Año 5</t>
        </is>
      </c>
    </row>
    <row r="15">
      <c r="A15" s="5" t="inlineStr">
        <is>
          <t>Mano de obra, con prestaciones</t>
        </is>
      </c>
      <c r="B15" s="12">
        <f>E10</f>
        <v/>
      </c>
      <c r="C15" s="12">
        <f>B15*(1+Supuestos!$B$11)</f>
        <v/>
      </c>
      <c r="D15" s="12">
        <f>C15*(1+Supuestos!$B$11)</f>
        <v/>
      </c>
      <c r="E15" s="12">
        <f>D15*(1+Supuestos!$B$11)</f>
        <v/>
      </c>
      <c r="F15" s="12">
        <f>E15*(1+Supuestos!$B$11)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4. Gastos de operación</t>
        </is>
      </c>
    </row>
    <row r="2">
      <c r="A2" s="2" t="inlineStr">
        <is>
          <t>El costo fijo de tener las puertas abiertas. Viene de la Etapa 10 (I3) y de la Etapa 11 (K4).</t>
        </is>
      </c>
    </row>
    <row r="3"/>
    <row r="4" ht="24" customHeight="1">
      <c r="A4" s="3" t="inlineStr">
        <is>
          <t>CONCEPTO</t>
        </is>
      </c>
      <c r="B4" s="4" t="inlineStr">
        <is>
          <t>MENSUAL</t>
        </is>
      </c>
      <c r="C4" s="4" t="inlineStr">
        <is>
          <t>ANUAL</t>
        </is>
      </c>
    </row>
    <row r="5">
      <c r="A5" s="9" t="inlineStr">
        <is>
          <t>Arriendo y administración</t>
        </is>
      </c>
      <c r="B5" s="19" t="n">
        <v>8000</v>
      </c>
      <c r="C5" s="12">
        <f>B5*12</f>
        <v/>
      </c>
    </row>
    <row r="6">
      <c r="A6" s="9" t="inlineStr">
        <is>
          <t>Servicios públicos</t>
        </is>
      </c>
      <c r="B6" s="19" t="n">
        <v>2200</v>
      </c>
      <c r="C6" s="12">
        <f>B6*12</f>
        <v/>
      </c>
    </row>
    <row r="7">
      <c r="A7" s="9" t="inlineStr">
        <is>
          <t>Seguros</t>
        </is>
      </c>
      <c r="B7" s="19" t="n">
        <v>950</v>
      </c>
      <c r="C7" s="12">
        <f>B7*12</f>
        <v/>
      </c>
    </row>
    <row r="8">
      <c r="A8" s="9" t="inlineStr">
        <is>
          <t>Aseo y residuos</t>
        </is>
      </c>
      <c r="B8" s="19" t="n">
        <v>700</v>
      </c>
      <c r="C8" s="12">
        <f>B8*12</f>
        <v/>
      </c>
    </row>
    <row r="9">
      <c r="A9" s="9" t="inlineStr">
        <is>
          <t>Desechables, utensilios e insumos</t>
        </is>
      </c>
      <c r="B9" s="19" t="n">
        <v>600</v>
      </c>
      <c r="C9" s="12">
        <f>B9*12</f>
        <v/>
      </c>
    </row>
    <row r="10">
      <c r="A10" s="9" t="inlineStr">
        <is>
          <t>Teléfono e internet</t>
        </is>
      </c>
      <c r="B10" s="19" t="n">
        <v>200</v>
      </c>
      <c r="C10" s="12">
        <f>B10*12</f>
        <v/>
      </c>
    </row>
    <row r="11">
      <c r="A11" s="9" t="inlineStr">
        <is>
          <t>Software: punto de venta, horarios, contabilidad</t>
        </is>
      </c>
      <c r="B11" s="19" t="n">
        <v>400</v>
      </c>
      <c r="C11" s="12">
        <f>B11*12</f>
        <v/>
      </c>
    </row>
    <row r="12">
      <c r="A12" s="9" t="inlineStr">
        <is>
          <t>Honorarios profesionales</t>
        </is>
      </c>
      <c r="B12" s="19" t="n">
        <v>500</v>
      </c>
      <c r="C12" s="12">
        <f>B12*12</f>
        <v/>
      </c>
    </row>
    <row r="13">
      <c r="A13" s="9" t="inlineStr">
        <is>
          <t>Mercadeo y gasto de canales</t>
        </is>
      </c>
      <c r="B13" s="19" t="n">
        <v>1500</v>
      </c>
      <c r="C13" s="12">
        <f>B13*12</f>
        <v/>
      </c>
    </row>
    <row r="14">
      <c r="A14" s="9" t="inlineStr">
        <is>
          <t>Reparaciones y mantenimiento</t>
        </is>
      </c>
      <c r="B14" s="19" t="n">
        <v>600</v>
      </c>
      <c r="C14" s="12">
        <f>B14*12</f>
        <v/>
      </c>
    </row>
    <row r="15">
      <c r="A15" s="9" t="inlineStr">
        <is>
          <t>Banco y procesamiento de tarjetas</t>
        </is>
      </c>
      <c r="B15" s="19" t="n">
        <v>2300</v>
      </c>
      <c r="C15" s="12">
        <f>B15*12</f>
        <v/>
      </c>
    </row>
    <row r="16">
      <c r="A16" s="14" t="inlineStr">
        <is>
          <t>Gasto total de operación</t>
        </is>
      </c>
      <c r="B16" s="16">
        <f>SUM(B5:B15)</f>
        <v/>
      </c>
      <c r="C16" s="16">
        <f>SUM(C5:C15)</f>
        <v/>
      </c>
    </row>
    <row r="17"/>
    <row r="18"/>
    <row r="19" ht="24" customHeight="1">
      <c r="A19" s="3" t="inlineStr">
        <is>
          <t>GASTOS DE OPERACIÓN A CINCO AÑOS</t>
        </is>
      </c>
      <c r="B19" s="4" t="inlineStr">
        <is>
          <t>Año 1</t>
        </is>
      </c>
      <c r="C19" s="4" t="inlineStr">
        <is>
          <t>Año 2</t>
        </is>
      </c>
      <c r="D19" s="4" t="inlineStr">
        <is>
          <t>Año 3</t>
        </is>
      </c>
      <c r="E19" s="4" t="inlineStr">
        <is>
          <t>Año 4</t>
        </is>
      </c>
      <c r="F19" s="4" t="inlineStr">
        <is>
          <t>Año 5</t>
        </is>
      </c>
    </row>
    <row r="20">
      <c r="A20" s="5" t="inlineStr">
        <is>
          <t>Gasto de operación</t>
        </is>
      </c>
      <c r="B20" s="12">
        <f>C16</f>
        <v/>
      </c>
      <c r="C20" s="12">
        <f>B20*(1+Supuestos!$B$11)</f>
        <v/>
      </c>
      <c r="D20" s="12">
        <f>C20*(1+Supuestos!$B$11)</f>
        <v/>
      </c>
      <c r="E20" s="12">
        <f>D20*(1+Supuestos!$B$11)</f>
        <v/>
      </c>
      <c r="F20" s="12">
        <f>E20*(1+Supuestos!$B$11)</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5. Cuadro de depreciación</t>
        </is>
      </c>
    </row>
    <row r="2">
      <c r="A2" s="2" t="inlineStr">
        <is>
          <t>Las clases de activo vienen de la Etapa 8 (H1) y de la Etapa 10 (I2). Las vidas útiles son convenciones, no elecciones: declare la que usó.</t>
        </is>
      </c>
    </row>
    <row r="3"/>
    <row r="4" ht="24" customHeight="1">
      <c r="A4" s="3" t="inlineStr">
        <is>
          <t>CLASE DE ACTIVO</t>
        </is>
      </c>
      <c r="B4" s="4" t="inlineStr">
        <is>
          <t>COSTO</t>
        </is>
      </c>
      <c r="C4" s="4" t="inlineStr">
        <is>
          <t>VIDA ÚTIL, AÑOS</t>
        </is>
      </c>
      <c r="D4" s="4" t="inlineStr">
        <is>
          <t>CARGO ANUAL</t>
        </is>
      </c>
      <c r="E4" s="4" t="inlineStr">
        <is>
          <t>Año 1</t>
        </is>
      </c>
      <c r="F4" s="4" t="inlineStr">
        <is>
          <t>Año 2</t>
        </is>
      </c>
      <c r="G4" s="4" t="inlineStr">
        <is>
          <t>Año 3</t>
        </is>
      </c>
      <c r="H4" s="4" t="inlineStr">
        <is>
          <t>Año 4</t>
        </is>
      </c>
      <c r="I4" s="4" t="inlineStr">
        <is>
          <t>Año 5</t>
        </is>
      </c>
    </row>
    <row r="5">
      <c r="A5" s="9" t="inlineStr">
        <is>
          <t>Mejoras locativas y obra</t>
        </is>
      </c>
      <c r="B5" s="19" t="n">
        <v>110000</v>
      </c>
      <c r="C5" s="10" t="n">
        <v>15</v>
      </c>
      <c r="D5" s="12">
        <f>IFERROR(B5/C5,0)</f>
        <v/>
      </c>
      <c r="E5" s="12">
        <f>IF(C5&gt;=1,$D$5,0)</f>
        <v/>
      </c>
      <c r="F5" s="12">
        <f>IF(C5&gt;=2,$D$5,0)</f>
        <v/>
      </c>
      <c r="G5" s="12">
        <f>IF(C5&gt;=3,$D$5,0)</f>
        <v/>
      </c>
      <c r="H5" s="12">
        <f>IF(C5&gt;=4,$D$5,0)</f>
        <v/>
      </c>
      <c r="I5" s="12">
        <f>IF(C5&gt;=5,$D$5,0)</f>
        <v/>
      </c>
    </row>
    <row r="6">
      <c r="A6" s="9" t="inlineStr">
        <is>
          <t>Equipos de cocina</t>
        </is>
      </c>
      <c r="B6" s="19" t="n">
        <v>95000</v>
      </c>
      <c r="C6" s="10" t="n">
        <v>10</v>
      </c>
      <c r="D6" s="12">
        <f>IFERROR(B6/C6,0)</f>
        <v/>
      </c>
      <c r="E6" s="12">
        <f>IF(C6&gt;=1,$D$6,0)</f>
        <v/>
      </c>
      <c r="F6" s="12">
        <f>IF(C6&gt;=2,$D$6,0)</f>
        <v/>
      </c>
      <c r="G6" s="12">
        <f>IF(C6&gt;=3,$D$6,0)</f>
        <v/>
      </c>
      <c r="H6" s="12">
        <f>IF(C6&gt;=4,$D$6,0)</f>
        <v/>
      </c>
      <c r="I6" s="12">
        <f>IF(C6&gt;=5,$D$6,0)</f>
        <v/>
      </c>
    </row>
    <row r="7">
      <c r="A7" s="9" t="inlineStr">
        <is>
          <t>Mobiliario y accesorios</t>
        </is>
      </c>
      <c r="B7" s="19" t="n">
        <v>45000</v>
      </c>
      <c r="C7" s="10" t="n">
        <v>7</v>
      </c>
      <c r="D7" s="12">
        <f>IFERROR(B7/C7,0)</f>
        <v/>
      </c>
      <c r="E7" s="12">
        <f>IF(C7&gt;=1,$D$7,0)</f>
        <v/>
      </c>
      <c r="F7" s="12">
        <f>IF(C7&gt;=2,$D$7,0)</f>
        <v/>
      </c>
      <c r="G7" s="12">
        <f>IF(C7&gt;=3,$D$7,0)</f>
        <v/>
      </c>
      <c r="H7" s="12">
        <f>IF(C7&gt;=4,$D$7,0)</f>
        <v/>
      </c>
      <c r="I7" s="12">
        <f>IF(C7&gt;=5,$D$7,0)</f>
        <v/>
      </c>
    </row>
    <row r="8">
      <c r="A8" s="9" t="inlineStr">
        <is>
          <t>Punto de venta, computadores, oficina</t>
        </is>
      </c>
      <c r="B8" s="19" t="n">
        <v>14000</v>
      </c>
      <c r="C8" s="10" t="n">
        <v>5</v>
      </c>
      <c r="D8" s="12">
        <f>IFERROR(B8/C8,0)</f>
        <v/>
      </c>
      <c r="E8" s="12">
        <f>IF(C8&gt;=1,$D$8,0)</f>
        <v/>
      </c>
      <c r="F8" s="12">
        <f>IF(C8&gt;=2,$D$8,0)</f>
        <v/>
      </c>
      <c r="G8" s="12">
        <f>IF(C8&gt;=3,$D$8,0)</f>
        <v/>
      </c>
      <c r="H8" s="12">
        <f>IF(C8&gt;=4,$D$8,0)</f>
        <v/>
      </c>
      <c r="I8" s="12">
        <f>IF(C8&gt;=5,$D$8,0)</f>
        <v/>
      </c>
    </row>
    <row r="9"/>
    <row r="10">
      <c r="A10" s="14" t="inlineStr">
        <is>
          <t>Total</t>
        </is>
      </c>
      <c r="B10" s="16">
        <f>SUM(B5:B8)</f>
        <v/>
      </c>
      <c r="D10" s="16">
        <f>SUM(D5:D8)</f>
        <v/>
      </c>
      <c r="E10" s="16">
        <f>SUM(E5:E8)</f>
        <v/>
      </c>
      <c r="F10" s="16">
        <f>SUM(F5:F8)</f>
        <v/>
      </c>
      <c r="G10" s="16">
        <f>SUM(G5:G8)</f>
        <v/>
      </c>
      <c r="H10" s="16">
        <f>SUM(H5:H8)</f>
        <v/>
      </c>
      <c r="I10" s="16">
        <f>SUM(I5:I8)</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9"/>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6. Inversión y capital de trabajo</t>
        </is>
      </c>
    </row>
    <row r="2">
      <c r="A2" s="2" t="inlineStr">
        <is>
          <t>El requerimiento de capital. El capital de trabajo son tres meses de costo real de operación, armado línea por línea. Ninguna parte de esto espera por el punto de equilibrio.</t>
        </is>
      </c>
    </row>
    <row r="3"/>
    <row r="4" ht="24" customHeight="1">
      <c r="A4" s="3" t="inlineStr">
        <is>
          <t>CONCEPTO</t>
        </is>
      </c>
      <c r="B4" s="4" t="inlineStr">
        <is>
          <t>MONTO</t>
        </is>
      </c>
      <c r="C4" s="4" t="inlineStr">
        <is>
          <t>FUENTE</t>
        </is>
      </c>
    </row>
    <row r="5">
      <c r="A5" s="5" t="inlineStr">
        <is>
          <t>Activos fijos, del cuadro de depreciación</t>
        </is>
      </c>
      <c r="B5" s="12">
        <f>'5 Depreciacion'!B10</f>
        <v/>
      </c>
      <c r="C5" s="5" t="inlineStr">
        <is>
          <t>H1, I2</t>
        </is>
      </c>
    </row>
    <row r="6">
      <c r="A6" s="5" t="inlineStr">
        <is>
          <t>Licencias, permisos y puesta en marcha profesional</t>
        </is>
      </c>
      <c r="B6" s="19" t="n">
        <v>18000</v>
      </c>
      <c r="C6" s="5" t="inlineStr">
        <is>
          <t>I2</t>
        </is>
      </c>
    </row>
    <row r="7"/>
    <row r="8">
      <c r="A8" s="14" t="inlineStr">
        <is>
          <t>Capital de trabajo, tres meses</t>
        </is>
      </c>
    </row>
    <row r="9">
      <c r="A9" s="5" t="inlineStr">
        <is>
          <t>Mano de obra directa, tres meses</t>
        </is>
      </c>
      <c r="B9" s="12">
        <f>'3 Mano de obra'!E10/12*3</f>
        <v/>
      </c>
    </row>
    <row r="10">
      <c r="A10" s="5" t="inlineStr">
        <is>
          <t>Inventario y costo de ventas, tres meses</t>
        </is>
      </c>
      <c r="B10" s="12">
        <f>'2 Costo de ventas'!D10/12*3</f>
        <v/>
      </c>
    </row>
    <row r="11">
      <c r="A11" s="5" t="inlineStr">
        <is>
          <t>Gasto de operación, tres meses</t>
        </is>
      </c>
      <c r="B11" s="12">
        <f>'4 Gastos de operacion'!B16*3</f>
        <v/>
      </c>
    </row>
    <row r="12">
      <c r="A12" s="14" t="inlineStr">
        <is>
          <t>Reserva de capital de trabajo</t>
        </is>
      </c>
      <c r="B12" s="16">
        <f>SUM(B9:B11)</f>
        <v/>
      </c>
    </row>
    <row r="13"/>
    <row r="14">
      <c r="A14" s="5" t="inlineStr">
        <is>
          <t>Contingencia, como porcentaje de los activos fijos</t>
        </is>
      </c>
      <c r="B14" s="8" t="n">
        <v>0.08</v>
      </c>
    </row>
    <row r="15">
      <c r="A15" s="5" t="inlineStr">
        <is>
          <t>Contingencia</t>
        </is>
      </c>
      <c r="B15" s="12">
        <f>B5*B14</f>
        <v/>
      </c>
    </row>
    <row r="16"/>
    <row r="17">
      <c r="A17" s="14" t="inlineStr">
        <is>
          <t>CAPITAL TOTAL REQUERIDO</t>
        </is>
      </c>
      <c r="B17" s="16">
        <f>B5+B6+B12+B15</f>
        <v/>
      </c>
    </row>
    <row r="18"/>
    <row r="19">
      <c r="A19" s="2" t="inlineStr">
        <is>
          <t>Declare para qué es la contingencia: nombre las dos líneas con más probabilidad de desbordarse y por cuánto. Un porcentaje redondo sin razón es un número que nadie va a defender.</t>
        </is>
      </c>
    </row>
  </sheetData>
  <mergeCells count="1">
    <mergeCell ref="A19:F19"/>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23"/>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7. Punto de equilibrio ponderado</t>
        </is>
      </c>
    </row>
    <row r="2">
      <c r="A2" s="2" t="inlineStr">
        <is>
          <t>Recalcule esto cada vez que se mueva un precio o un costo unitario. Un punto de equilibrio de un solo producto está mal para un restaurante: la mezcla decide el resultado.</t>
        </is>
      </c>
    </row>
    <row r="3"/>
    <row r="4" ht="24" customHeight="1">
      <c r="A4" s="3" t="inlineStr">
        <is>
          <t>LÍNEA DEL MENÚ</t>
        </is>
      </c>
      <c r="B4" s="4" t="inlineStr">
        <is>
          <t>UNIDADES</t>
        </is>
      </c>
      <c r="C4" s="4" t="inlineStr">
        <is>
          <t>PRECIO</t>
        </is>
      </c>
      <c r="D4" s="4" t="inlineStr">
        <is>
          <t>COSTO VARIABLE</t>
        </is>
      </c>
      <c r="E4" s="4" t="inlineStr">
        <is>
          <t>MARGEN DE CONTRIBUCIÓN</t>
        </is>
      </c>
      <c r="F4" s="4" t="inlineStr">
        <is>
          <t>MEZCLA %</t>
        </is>
      </c>
      <c r="G4" s="4" t="inlineStr">
        <is>
          <t>MC PONDERADO</t>
        </is>
      </c>
    </row>
    <row r="5">
      <c r="A5" s="5">
        <f>'1 Ingresos'!A5</f>
        <v/>
      </c>
      <c r="B5" s="18">
        <f>'1 Ingresos'!B5</f>
        <v/>
      </c>
      <c r="C5" s="20">
        <f>'1 Ingresos'!C5</f>
        <v/>
      </c>
      <c r="D5" s="20">
        <f>'2 Costo de ventas'!C5</f>
        <v/>
      </c>
      <c r="E5" s="20">
        <f>C5-D5</f>
        <v/>
      </c>
      <c r="F5" s="13">
        <f>'1 Ingresos'!E5</f>
        <v/>
      </c>
      <c r="G5" s="20">
        <f>E5*F5</f>
        <v/>
      </c>
    </row>
    <row r="6">
      <c r="A6" s="5">
        <f>'1 Ingresos'!A6</f>
        <v/>
      </c>
      <c r="B6" s="18">
        <f>'1 Ingresos'!B6</f>
        <v/>
      </c>
      <c r="C6" s="20">
        <f>'1 Ingresos'!C6</f>
        <v/>
      </c>
      <c r="D6" s="20">
        <f>'2 Costo de ventas'!C6</f>
        <v/>
      </c>
      <c r="E6" s="20">
        <f>C6-D6</f>
        <v/>
      </c>
      <c r="F6" s="13">
        <f>'1 Ingresos'!E6</f>
        <v/>
      </c>
      <c r="G6" s="20">
        <f>E6*F6</f>
        <v/>
      </c>
    </row>
    <row r="7">
      <c r="A7" s="5">
        <f>'1 Ingresos'!A7</f>
        <v/>
      </c>
      <c r="B7" s="18">
        <f>'1 Ingresos'!B7</f>
        <v/>
      </c>
      <c r="C7" s="20">
        <f>'1 Ingresos'!C7</f>
        <v/>
      </c>
      <c r="D7" s="20">
        <f>'2 Costo de ventas'!C7</f>
        <v/>
      </c>
      <c r="E7" s="20">
        <f>C7-D7</f>
        <v/>
      </c>
      <c r="F7" s="13">
        <f>'1 Ingresos'!E7</f>
        <v/>
      </c>
      <c r="G7" s="20">
        <f>E7*F7</f>
        <v/>
      </c>
    </row>
    <row r="8">
      <c r="A8" s="5">
        <f>'1 Ingresos'!A8</f>
        <v/>
      </c>
      <c r="B8" s="18">
        <f>'1 Ingresos'!B8</f>
        <v/>
      </c>
      <c r="C8" s="20">
        <f>'1 Ingresos'!C8</f>
        <v/>
      </c>
      <c r="D8" s="20">
        <f>'2 Costo de ventas'!C8</f>
        <v/>
      </c>
      <c r="E8" s="20">
        <f>C8-D8</f>
        <v/>
      </c>
      <c r="F8" s="13">
        <f>'1 Ingresos'!E8</f>
        <v/>
      </c>
      <c r="G8" s="20">
        <f>E8*F8</f>
        <v/>
      </c>
    </row>
    <row r="9">
      <c r="A9" s="5">
        <f>'1 Ingresos'!A9</f>
        <v/>
      </c>
      <c r="B9" s="18">
        <f>'1 Ingresos'!B9</f>
        <v/>
      </c>
      <c r="C9" s="20">
        <f>'1 Ingresos'!C9</f>
        <v/>
      </c>
      <c r="D9" s="20">
        <f>'2 Costo de ventas'!C9</f>
        <v/>
      </c>
      <c r="E9" s="20">
        <f>C9-D9</f>
        <v/>
      </c>
      <c r="F9" s="13">
        <f>'1 Ingresos'!E9</f>
        <v/>
      </c>
      <c r="G9" s="20">
        <f>E9*F9</f>
        <v/>
      </c>
    </row>
    <row r="10">
      <c r="A10" s="14" t="inlineStr">
        <is>
          <t>Margen de contribución ponderado por unidad</t>
        </is>
      </c>
      <c r="G10" s="21">
        <f>SUM(G5:G9)</f>
        <v/>
      </c>
    </row>
    <row r="11"/>
    <row r="12">
      <c r="A12" s="5" t="inlineStr">
        <is>
          <t>Costo fijo: mano de obra</t>
        </is>
      </c>
      <c r="B12" s="12">
        <f>'3 Mano de obra'!E10</f>
        <v/>
      </c>
    </row>
    <row r="13">
      <c r="A13" s="5" t="inlineStr">
        <is>
          <t>Costo fijo: gasto de operación</t>
        </is>
      </c>
      <c r="B13" s="12">
        <f>'4 Gastos de operacion'!C16</f>
        <v/>
      </c>
    </row>
    <row r="14">
      <c r="A14" s="5" t="inlineStr">
        <is>
          <t>Costo fijo: depreciación</t>
        </is>
      </c>
      <c r="B14" s="12">
        <f>'5 Depreciacion'!E10</f>
        <v/>
      </c>
    </row>
    <row r="15">
      <c r="A15" s="14" t="inlineStr">
        <is>
          <t>Costo fijo total</t>
        </is>
      </c>
      <c r="B15" s="16">
        <f>SUM(B12:B14)</f>
        <v/>
      </c>
    </row>
    <row r="16"/>
    <row r="17">
      <c r="A17" s="14" t="inlineStr">
        <is>
          <t>PUNTO DE EQUILIBRIO EN UNIDADES</t>
        </is>
      </c>
      <c r="B17" s="15">
        <f>IFERROR(B15/G10,0)</f>
        <v/>
      </c>
    </row>
    <row r="18">
      <c r="A18" s="5" t="inlineStr">
        <is>
          <t>Unidades proyectadas, año 1</t>
        </is>
      </c>
      <c r="B18" s="18">
        <f>'1 Ingresos'!B10</f>
        <v/>
      </c>
    </row>
    <row r="19">
      <c r="A19" s="14" t="inlineStr">
        <is>
          <t>MARGEN DE SEGURIDAD</t>
        </is>
      </c>
      <c r="B19" s="17">
        <f>IFERROR((B18-B17)/B18,0)</f>
        <v/>
      </c>
    </row>
    <row r="20">
      <c r="A20" s="5" t="inlineStr">
        <is>
          <t>El mínimo que usted fijó antes de calcular</t>
        </is>
      </c>
      <c r="B20" s="13">
        <f>Supuestos!B15</f>
        <v/>
      </c>
    </row>
    <row r="21">
      <c r="A21" s="14" t="inlineStr">
        <is>
          <t>Verificación uno: margen de seguridad</t>
        </is>
      </c>
      <c r="B21" s="22">
        <f>IF(B19&gt;=B20,"PASA","FALLA. El plan no tiene tolerancia para slightly wrong.")</f>
        <v/>
      </c>
    </row>
    <row r="22"/>
    <row r="23">
      <c r="A23" s="14" t="inlineStr">
        <is>
          <t>Verificación dos: el costo fijo reconcilia con el estado de resultados</t>
        </is>
      </c>
      <c r="B23" s="22">
        <f>IF(ROUND(B15,0)=ROUND('8 Estado de resultados'!B8+'8 Estado de resultados'!B9+'8 Estado de resultados'!B10,0),"PASA","FALLA. El break-even and the income statement disagree.")</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8. Estado de resultados, cinco años</t>
        </is>
      </c>
    </row>
    <row r="2"/>
    <row r="3"/>
    <row r="4" ht="24" customHeight="1">
      <c r="A4" s="3" t="inlineStr">
        <is>
          <t>CONCEPTO</t>
        </is>
      </c>
      <c r="B4" s="4" t="inlineStr">
        <is>
          <t>Año 1</t>
        </is>
      </c>
      <c r="C4" s="4" t="inlineStr">
        <is>
          <t>Año 2</t>
        </is>
      </c>
      <c r="D4" s="4" t="inlineStr">
        <is>
          <t>Año 3</t>
        </is>
      </c>
      <c r="E4" s="4" t="inlineStr">
        <is>
          <t>Año 4</t>
        </is>
      </c>
      <c r="F4" s="4" t="inlineStr">
        <is>
          <t>Año 5</t>
        </is>
      </c>
    </row>
    <row r="5">
      <c r="A5" s="5" t="inlineStr">
        <is>
          <t>Ingresos</t>
        </is>
      </c>
      <c r="B5" s="12">
        <f>'1 Ingresos'!B14</f>
        <v/>
      </c>
      <c r="C5" s="12">
        <f>'1 Ingresos'!C14</f>
        <v/>
      </c>
      <c r="D5" s="12">
        <f>'1 Ingresos'!D14</f>
        <v/>
      </c>
      <c r="E5" s="12">
        <f>'1 Ingresos'!E14</f>
        <v/>
      </c>
      <c r="F5" s="12">
        <f>'1 Ingresos'!F14</f>
        <v/>
      </c>
    </row>
    <row r="6">
      <c r="A6" s="5" t="inlineStr">
        <is>
          <t>Costo de ventas</t>
        </is>
      </c>
      <c r="B6" s="12">
        <f>'2 Costo de ventas'!B14</f>
        <v/>
      </c>
      <c r="C6" s="12">
        <f>'2 Costo de ventas'!C14</f>
        <v/>
      </c>
      <c r="D6" s="12">
        <f>'2 Costo de ventas'!D14</f>
        <v/>
      </c>
      <c r="E6" s="12">
        <f>'2 Costo de ventas'!E14</f>
        <v/>
      </c>
      <c r="F6" s="12">
        <f>'2 Costo de ventas'!F14</f>
        <v/>
      </c>
    </row>
    <row r="7">
      <c r="A7" s="14" t="inlineStr">
        <is>
          <t>UTILIDAD BRUTA</t>
        </is>
      </c>
      <c r="B7" s="16">
        <f>B5-B6</f>
        <v/>
      </c>
      <c r="C7" s="16">
        <f>C5-C6</f>
        <v/>
      </c>
      <c r="D7" s="16">
        <f>D5-D6</f>
        <v/>
      </c>
      <c r="E7" s="16">
        <f>E5-E6</f>
        <v/>
      </c>
      <c r="F7" s="16">
        <f>F5-F6</f>
        <v/>
      </c>
    </row>
    <row r="8">
      <c r="A8" s="5" t="inlineStr">
        <is>
          <t>Mano de obra</t>
        </is>
      </c>
      <c r="B8" s="12">
        <f>'3 Mano de obra'!B15</f>
        <v/>
      </c>
      <c r="C8" s="12">
        <f>'3 Mano de obra'!C15</f>
        <v/>
      </c>
      <c r="D8" s="12">
        <f>'3 Mano de obra'!D15</f>
        <v/>
      </c>
      <c r="E8" s="12">
        <f>'3 Mano de obra'!E15</f>
        <v/>
      </c>
      <c r="F8" s="12">
        <f>'3 Mano de obra'!F15</f>
        <v/>
      </c>
    </row>
    <row r="9">
      <c r="A9" s="5" t="inlineStr">
        <is>
          <t>Gasto de operación</t>
        </is>
      </c>
      <c r="B9" s="12">
        <f>'4 Gastos de operacion'!B20</f>
        <v/>
      </c>
      <c r="C9" s="12">
        <f>'4 Gastos de operacion'!C20</f>
        <v/>
      </c>
      <c r="D9" s="12">
        <f>'4 Gastos de operacion'!D20</f>
        <v/>
      </c>
      <c r="E9" s="12">
        <f>'4 Gastos de operacion'!E20</f>
        <v/>
      </c>
      <c r="F9" s="12">
        <f>'4 Gastos de operacion'!F20</f>
        <v/>
      </c>
    </row>
    <row r="10">
      <c r="A10" s="5" t="inlineStr">
        <is>
          <t>Depreciación</t>
        </is>
      </c>
      <c r="B10" s="12">
        <f>'5 Depreciacion'!E10</f>
        <v/>
      </c>
      <c r="C10" s="12">
        <f>'5 Depreciacion'!F10</f>
        <v/>
      </c>
      <c r="D10" s="12">
        <f>'5 Depreciacion'!G10</f>
        <v/>
      </c>
      <c r="E10" s="12">
        <f>'5 Depreciacion'!H10</f>
        <v/>
      </c>
      <c r="F10" s="12">
        <f>'5 Depreciacion'!I10</f>
        <v/>
      </c>
    </row>
    <row r="11">
      <c r="A11" s="14" t="inlineStr">
        <is>
          <t>UTILIDAD OPERATIVA</t>
        </is>
      </c>
      <c r="B11" s="16">
        <f>B7-B8-B9-B10</f>
        <v/>
      </c>
      <c r="C11" s="16">
        <f>C7-C8-C9-C10</f>
        <v/>
      </c>
      <c r="D11" s="16">
        <f>D7-D8-D9-D10</f>
        <v/>
      </c>
      <c r="E11" s="16">
        <f>E7-E8-E9-E10</f>
        <v/>
      </c>
      <c r="F11" s="16">
        <f>F7-F8-F9-F10</f>
        <v/>
      </c>
    </row>
    <row r="12">
      <c r="A12" s="5" t="inlineStr">
        <is>
          <t>Impuesto</t>
        </is>
      </c>
      <c r="B12" s="12">
        <f>MAX(0,B11*Supuestos!$B$13)</f>
        <v/>
      </c>
      <c r="C12" s="12">
        <f>MAX(0,C11*Supuestos!$B$13)</f>
        <v/>
      </c>
      <c r="D12" s="12">
        <f>MAX(0,D11*Supuestos!$B$13)</f>
        <v/>
      </c>
      <c r="E12" s="12">
        <f>MAX(0,E11*Supuestos!$B$13)</f>
        <v/>
      </c>
      <c r="F12" s="12">
        <f>MAX(0,F11*Supuestos!$B$13)</f>
        <v/>
      </c>
    </row>
    <row r="13">
      <c r="A13" s="14" t="inlineStr">
        <is>
          <t>UTILIDAD NETA</t>
        </is>
      </c>
      <c r="B13" s="16">
        <f>B11-B12</f>
        <v/>
      </c>
      <c r="C13" s="16">
        <f>C11-C12</f>
        <v/>
      </c>
      <c r="D13" s="16">
        <f>D11-D12</f>
        <v/>
      </c>
      <c r="E13" s="16">
        <f>E11-E12</f>
        <v/>
      </c>
      <c r="F13" s="16">
        <f>F11-F12</f>
        <v/>
      </c>
    </row>
    <row r="14">
      <c r="A14" s="5" t="inlineStr">
        <is>
          <t>Margen neto</t>
        </is>
      </c>
      <c r="B14" s="13">
        <f>IFERROR(B13/B5,0)</f>
        <v/>
      </c>
      <c r="C14" s="13">
        <f>IFERROR(C13/C5,0)</f>
        <v/>
      </c>
      <c r="D14" s="13">
        <f>IFERROR(D13/D5,0)</f>
        <v/>
      </c>
      <c r="E14" s="13">
        <f>IFERROR(E13/E5,0)</f>
        <v/>
      </c>
      <c r="F14" s="13">
        <f>IFERROR(F13/F5,0)</f>
        <v/>
      </c>
    </row>
    <row r="15"/>
    <row r="16">
      <c r="A16" s="14" t="inlineStr">
        <is>
          <t>Costo primo, año 1 (alimentos más mano de obra, sobre los ingresos)</t>
        </is>
      </c>
      <c r="B16" s="17">
        <f>IFERROR((B6+B8)/B5,0)</f>
        <v/>
      </c>
    </row>
    <row r="17">
      <c r="A17" s="5" t="inlineStr">
        <is>
          <t>Banda objetivo</t>
        </is>
      </c>
      <c r="B17" s="23">
        <f>IF(B16&lt;=0.62,IF(B16&gt;=0.55,"Dentro de la banda","Por debajo de la banda. Revise los insumos."),"Por encima de la banda. Actúe en la Etapa 5 o en la Etapa 6.")</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6"/>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9. Balance general, cinco años</t>
        </is>
      </c>
    </row>
    <row r="2"/>
    <row r="3"/>
    <row r="4" ht="24" customHeight="1">
      <c r="A4" s="3" t="inlineStr">
        <is>
          <t>CONCEPTO</t>
        </is>
      </c>
      <c r="B4" s="4" t="inlineStr">
        <is>
          <t>Año 0</t>
        </is>
      </c>
      <c r="C4" s="4" t="inlineStr">
        <is>
          <t>Año 1</t>
        </is>
      </c>
      <c r="D4" s="4" t="inlineStr">
        <is>
          <t>Año 2</t>
        </is>
      </c>
      <c r="E4" s="4" t="inlineStr">
        <is>
          <t>Año 3</t>
        </is>
      </c>
      <c r="F4" s="4" t="inlineStr">
        <is>
          <t>Año 4</t>
        </is>
      </c>
      <c r="G4" s="4" t="inlineStr">
        <is>
          <t>Año 5</t>
        </is>
      </c>
    </row>
    <row r="5">
      <c r="A5" s="5" t="inlineStr">
        <is>
          <t>Caja</t>
        </is>
      </c>
      <c r="B5" s="12">
        <f>'6 Inversion'!B17-'5 Depreciacion'!B10</f>
        <v/>
      </c>
      <c r="C5" s="12">
        <f>B5+'10 Flujo de caja'!C6</f>
        <v/>
      </c>
      <c r="D5" s="12">
        <f>C5+'10 Flujo de caja'!D6</f>
        <v/>
      </c>
      <c r="E5" s="12">
        <f>D5+'10 Flujo de caja'!E6</f>
        <v/>
      </c>
      <c r="F5" s="12">
        <f>E5+'10 Flujo de caja'!F6</f>
        <v/>
      </c>
      <c r="G5" s="12">
        <f>F5+'10 Flujo de caja'!G6</f>
        <v/>
      </c>
    </row>
    <row r="6">
      <c r="A6" s="5" t="inlineStr">
        <is>
          <t>Activos fijos al costo</t>
        </is>
      </c>
      <c r="B6" s="12">
        <f>'5 Depreciacion'!$B$10</f>
        <v/>
      </c>
      <c r="C6" s="12">
        <f>'5 Depreciacion'!$B$10</f>
        <v/>
      </c>
      <c r="D6" s="12">
        <f>'5 Depreciacion'!$B$10</f>
        <v/>
      </c>
      <c r="E6" s="12">
        <f>'5 Depreciacion'!$B$10</f>
        <v/>
      </c>
      <c r="F6" s="12">
        <f>'5 Depreciacion'!$B$10</f>
        <v/>
      </c>
      <c r="G6" s="12">
        <f>'5 Depreciacion'!$B$10</f>
        <v/>
      </c>
    </row>
    <row r="7">
      <c r="A7" s="5" t="inlineStr">
        <is>
          <t>Depreciación acumulada</t>
        </is>
      </c>
      <c r="B7" s="12" t="n">
        <v>0</v>
      </c>
      <c r="C7" s="12">
        <f>B7+'5 Depreciacion'!E10</f>
        <v/>
      </c>
      <c r="D7" s="12">
        <f>C7+'5 Depreciacion'!F10</f>
        <v/>
      </c>
      <c r="E7" s="12">
        <f>D7+'5 Depreciacion'!G10</f>
        <v/>
      </c>
      <c r="F7" s="12">
        <f>E7+'5 Depreciacion'!H10</f>
        <v/>
      </c>
      <c r="G7" s="12">
        <f>F7+'5 Depreciacion'!I10</f>
        <v/>
      </c>
    </row>
    <row r="8">
      <c r="A8" s="14" t="inlineStr">
        <is>
          <t>ACTIVOS TOTALES</t>
        </is>
      </c>
      <c r="B8" s="16">
        <f>B5+B6-B7</f>
        <v/>
      </c>
      <c r="C8" s="16">
        <f>C5+C6-C7</f>
        <v/>
      </c>
      <c r="D8" s="16">
        <f>D5+D6-D7</f>
        <v/>
      </c>
      <c r="E8" s="16">
        <f>E5+E6-E7</f>
        <v/>
      </c>
      <c r="F8" s="16">
        <f>F5+F6-F7</f>
        <v/>
      </c>
      <c r="G8" s="16">
        <f>G5+G6-G7</f>
        <v/>
      </c>
    </row>
    <row r="9"/>
    <row r="10">
      <c r="A10" s="5" t="inlineStr">
        <is>
          <t>Capital aportado</t>
        </is>
      </c>
      <c r="B10" s="12">
        <f>'6 Inversion'!$B$17</f>
        <v/>
      </c>
      <c r="C10" s="12">
        <f>'6 Inversion'!$B$17</f>
        <v/>
      </c>
      <c r="D10" s="12">
        <f>'6 Inversion'!$B$17</f>
        <v/>
      </c>
      <c r="E10" s="12">
        <f>'6 Inversion'!$B$17</f>
        <v/>
      </c>
      <c r="F10" s="12">
        <f>'6 Inversion'!$B$17</f>
        <v/>
      </c>
      <c r="G10" s="12">
        <f>'6 Inversion'!$B$17</f>
        <v/>
      </c>
    </row>
    <row r="11">
      <c r="A11" s="5" t="inlineStr">
        <is>
          <t>Utilidades retenidas</t>
        </is>
      </c>
      <c r="B11" s="12" t="n">
        <v>0</v>
      </c>
      <c r="C11" s="12">
        <f>B11+'8 Estado de resultados'!B13</f>
        <v/>
      </c>
      <c r="D11" s="12">
        <f>C11+'8 Estado de resultados'!C13</f>
        <v/>
      </c>
      <c r="E11" s="12">
        <f>D11+'8 Estado de resultados'!D13</f>
        <v/>
      </c>
      <c r="F11" s="12">
        <f>E11+'8 Estado de resultados'!E13</f>
        <v/>
      </c>
      <c r="G11" s="12">
        <f>F11+'8 Estado de resultados'!F13</f>
        <v/>
      </c>
    </row>
    <row r="12">
      <c r="A12" s="14" t="inlineStr">
        <is>
          <t>CAPITAL Y UTILIDADES TOTALES</t>
        </is>
      </c>
      <c r="B12" s="16">
        <f>B10+B11</f>
        <v/>
      </c>
      <c r="C12" s="16">
        <f>C10+C11</f>
        <v/>
      </c>
      <c r="D12" s="16">
        <f>D10+D11</f>
        <v/>
      </c>
      <c r="E12" s="16">
        <f>E10+E11</f>
        <v/>
      </c>
      <c r="F12" s="16">
        <f>F10+F11</f>
        <v/>
      </c>
      <c r="G12" s="16">
        <f>G10+G11</f>
        <v/>
      </c>
    </row>
    <row r="13"/>
    <row r="14">
      <c r="A14" s="14" t="inlineStr">
        <is>
          <t>Verificación de cuadre: activos menos capital y utilidades</t>
        </is>
      </c>
      <c r="B14" s="16">
        <f>ROUND(B8-B12,0)</f>
        <v/>
      </c>
      <c r="C14" s="16">
        <f>ROUND(C8-C12,0)</f>
        <v/>
      </c>
      <c r="D14" s="16">
        <f>ROUND(D8-D12,0)</f>
        <v/>
      </c>
      <c r="E14" s="16">
        <f>ROUND(E8-E12,0)</f>
        <v/>
      </c>
      <c r="F14" s="16">
        <f>ROUND(F8-F12,0)</f>
        <v/>
      </c>
      <c r="G14" s="16">
        <f>ROUND(G8-G12,0)</f>
        <v/>
      </c>
    </row>
    <row r="15"/>
    <row r="16">
      <c r="A16" s="2" t="inlineStr">
        <is>
          <t>Cada celda de la fila 14 tiene que leer cero. Un balance que no cuadra no es un problema de presentación, es la señal de que un número río arriba se está contando dos veces o no se está contando.</t>
        </is>
      </c>
    </row>
  </sheetData>
  <mergeCells count="1">
    <mergeCell ref="A16:H16"/>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21"/>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10. Flujo de caja y retorno</t>
        </is>
      </c>
    </row>
    <row r="2"/>
    <row r="3"/>
    <row r="4" ht="24" customHeight="1">
      <c r="A4" s="3" t="inlineStr">
        <is>
          <t>CONCEPTO</t>
        </is>
      </c>
      <c r="B4" s="4" t="inlineStr">
        <is>
          <t>Año 0</t>
        </is>
      </c>
      <c r="C4" s="4" t="inlineStr">
        <is>
          <t>Año 1</t>
        </is>
      </c>
      <c r="D4" s="4" t="inlineStr">
        <is>
          <t>Año 2</t>
        </is>
      </c>
      <c r="E4" s="4" t="inlineStr">
        <is>
          <t>Año 3</t>
        </is>
      </c>
      <c r="F4" s="4" t="inlineStr">
        <is>
          <t>Año 4</t>
        </is>
      </c>
      <c r="G4" s="4" t="inlineStr">
        <is>
          <t>Año 5</t>
        </is>
      </c>
    </row>
    <row r="5">
      <c r="A5" s="5" t="inlineStr">
        <is>
          <t>Inversión</t>
        </is>
      </c>
      <c r="B5" s="12">
        <f>-'6 Inversion'!B17</f>
        <v/>
      </c>
    </row>
    <row r="6">
      <c r="A6" s="14" t="inlineStr">
        <is>
          <t>FLUJO DE CAJA NETO</t>
        </is>
      </c>
      <c r="B6" s="16">
        <f>B5</f>
        <v/>
      </c>
      <c r="C6" s="16">
        <f>'8 Estado de resultados'!B11+'8 Estado de resultados'!B10-'8 Estado de resultados'!B12</f>
        <v/>
      </c>
      <c r="D6" s="16">
        <f>'8 Estado de resultados'!C11+'8 Estado de resultados'!C10-'8 Estado de resultados'!C12</f>
        <v/>
      </c>
      <c r="E6" s="16">
        <f>'8 Estado de resultados'!D11+'8 Estado de resultados'!D10-'8 Estado de resultados'!D12</f>
        <v/>
      </c>
      <c r="F6" s="16">
        <f>'8 Estado de resultados'!E11+'8 Estado de resultados'!E10-'8 Estado de resultados'!E12</f>
        <v/>
      </c>
      <c r="G6" s="16">
        <f>'8 Estado de resultados'!F11+'8 Estado de resultados'!F10-'8 Estado de resultados'!F12</f>
        <v/>
      </c>
    </row>
    <row r="7"/>
    <row r="8">
      <c r="A8" s="14" t="inlineStr">
        <is>
          <t>Valor presente neto, a la tasa de descuento de Supuestos</t>
        </is>
      </c>
      <c r="B8" s="16">
        <f>NPV(Supuestos!B14,C6:G6)+B6</f>
        <v/>
      </c>
    </row>
    <row r="9">
      <c r="A9" s="14" t="inlineStr">
        <is>
          <t>Tasa interna de retorno</t>
        </is>
      </c>
      <c r="B9" s="17">
        <f>IFERROR(IRR(B6:G6),"n/a")</f>
        <v/>
      </c>
    </row>
    <row r="10">
      <c r="A10" s="5" t="inlineStr">
        <is>
          <t>Caja acumulada, año 5</t>
        </is>
      </c>
      <c r="B10" s="12">
        <f>SUM(B6:G6)</f>
        <v/>
      </c>
    </row>
    <row r="11">
      <c r="A11" s="5" t="inlineStr">
        <is>
          <t>Resultado operativo acumulado</t>
        </is>
      </c>
      <c r="C11" s="12">
        <f>'8 Estado de resultados'!B11</f>
        <v/>
      </c>
      <c r="D11" s="12">
        <f>C11+'8 Estado de resultados'!C11</f>
        <v/>
      </c>
      <c r="E11" s="12">
        <f>D11+'8 Estado de resultados'!D11</f>
        <v/>
      </c>
      <c r="F11" s="12">
        <f>E11+'8 Estado de resultados'!E11</f>
        <v/>
      </c>
      <c r="G11" s="12">
        <f>F11+'8 Estado de resultados'!F11</f>
        <v/>
      </c>
    </row>
    <row r="12">
      <c r="A12" s="14" t="inlineStr">
        <is>
          <t>Recuperación, meses desde el primer mes con ingresos</t>
        </is>
      </c>
      <c r="B12" s="24">
        <f>IFERROR(IF(C11&gt;='6 Inversion'!$B$17,0+12*('6 Inversion'!$B$17-0)/'8 Estado de resultados'!B11,IF(D11&gt;='6 Inversion'!$B$17,12+12*('6 Inversion'!$B$17-C11)/'8 Estado de resultados'!C11,IF(E11&gt;='6 Inversion'!$B$17,24+12*('6 Inversion'!$B$17-D11)/'8 Estado de resultados'!D11,IF(F11&gt;='6 Inversion'!$B$17,36+12*('6 Inversion'!$B$17-E11)/'8 Estado de resultados'!E11,IF(G11&gt;='6 Inversion'!$B$17,48+12*('6 Inversion'!$B$17-F11)/'8 Estado de resultados'!F11,"más allá del año cinco"))))),"")</f>
        <v/>
      </c>
    </row>
    <row r="13">
      <c r="A13" s="14" t="inlineStr">
        <is>
          <t>Retorno sobre el capital invertido, año uno</t>
        </is>
      </c>
      <c r="B13" s="17">
        <f>IFERROR('8 Estado de resultados'!B11/'6 Inversion'!$B$17,"")</f>
        <v/>
      </c>
    </row>
    <row r="14">
      <c r="A14" s="14" t="inlineStr">
        <is>
          <t>Retorno sobre el capital invertido, año cinco</t>
        </is>
      </c>
      <c r="B14" s="17">
        <f>IFERROR('8 Estado de resultados'!F11/'6 Inversion'!$B$17,"")</f>
        <v/>
      </c>
    </row>
    <row r="15"/>
    <row r="16">
      <c r="A16" s="5" t="inlineStr">
        <is>
          <t>El siguiente mejor uso del mismo capital</t>
        </is>
      </c>
      <c r="B16" s="6" t="inlineStr">
        <is>
          <t>Fondo del mercado monetario del Tesoro, en vez de esto</t>
        </is>
      </c>
    </row>
    <row r="17">
      <c r="A17" s="5" t="inlineStr">
        <is>
          <t>Lo que el mismo capital gana allá en cinco años</t>
        </is>
      </c>
      <c r="B17" s="12">
        <f>'6 Inversion'!$B$17*((1+Supuestos!$B$16)^5-1)</f>
        <v/>
      </c>
    </row>
    <row r="18">
      <c r="A18" s="14" t="inlineStr">
        <is>
          <t>Margen frente a este plan, cinco años</t>
        </is>
      </c>
      <c r="B18" s="16">
        <f>G11-B17</f>
        <v/>
      </c>
    </row>
    <row r="19"/>
    <row r="20">
      <c r="A20" s="2" t="inlineStr">
        <is>
          <t>Un valor presente neto positivo significa que el plan gana más que la tasa de descuento que usted fijó. Si no lo es, el problema está río arriba, en el precio, en el volumen o en el capital, y esta hoja no lo puede arreglar.</t>
        </is>
      </c>
    </row>
    <row r="21">
      <c r="A21" s="2" t="inlineStr">
        <is>
          <t>Las últimas tres filas son la decisión. Un retorno reportado sin nada al lado es una descripción, no una elección. Si el margen de la fila 18 es negativo, el dinero le va mejor en otra parte y la respuesta honesta es no.</t>
        </is>
      </c>
    </row>
  </sheetData>
  <mergeCells count="2">
    <mergeCell ref="A20:G20"/>
    <mergeCell ref="A21:G2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I23"/>
  <sheetViews>
    <sheetView showGridLines="0" workbookViewId="0">
      <selection activeCell="A1" sqref="A1"/>
    </sheetView>
  </sheetViews>
  <sheetFormatPr baseColWidth="8" defaultRowHeight="15"/>
  <cols>
    <col width="40" customWidth="1" min="1" max="1"/>
    <col width="30" customWidth="1" min="2" max="2"/>
    <col width="3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11. El cuadro de mando</t>
        </is>
      </c>
    </row>
    <row r="2">
      <c r="A2" s="2" t="inlineStr">
        <is>
          <t>Se lee todos los meses. Cuatro perspectivas, porque un negocio que solo mide dinero se entera demasiado tarde. Cada línea carga una fórmula, una banda y un nombre.</t>
        </is>
      </c>
    </row>
    <row r="3"/>
    <row r="4" ht="24" customHeight="1">
      <c r="A4" s="3" t="inlineStr">
        <is>
          <t>PERSPECTIVA</t>
        </is>
      </c>
      <c r="B4" s="4" t="inlineStr">
        <is>
          <t>INDICADOR</t>
        </is>
      </c>
      <c r="C4" s="4" t="inlineStr">
        <is>
          <t>FÓRMULA</t>
        </is>
      </c>
      <c r="D4" s="4" t="inlineStr">
        <is>
          <t>OBJETIVO</t>
        </is>
      </c>
      <c r="E4" s="4" t="inlineStr">
        <is>
          <t>PISO</t>
        </is>
      </c>
      <c r="F4" s="4" t="inlineStr">
        <is>
          <t>TECHO</t>
        </is>
      </c>
      <c r="G4" s="4" t="inlineStr">
        <is>
          <t>CADENCIA</t>
        </is>
      </c>
      <c r="H4" s="4" t="inlineStr">
        <is>
          <t>RESPONSABLE</t>
        </is>
      </c>
      <c r="I4" s="4" t="inlineStr">
        <is>
          <t>ÚLTIMA LECTURA</t>
        </is>
      </c>
    </row>
    <row r="5">
      <c r="A5" s="5" t="inlineStr">
        <is>
          <t>Financiera</t>
        </is>
      </c>
      <c r="B5" s="5" t="inlineStr">
        <is>
          <t>Costo primo</t>
        </is>
      </c>
      <c r="C5" s="5" t="inlineStr">
        <is>
          <t>(Alimentos usados + mano de obra) / ventas</t>
        </is>
      </c>
      <c r="D5" s="23" t="inlineStr">
        <is>
          <t>58%</t>
        </is>
      </c>
      <c r="E5" s="23" t="inlineStr">
        <is>
          <t>55%</t>
        </is>
      </c>
      <c r="F5" s="23" t="inlineStr">
        <is>
          <t>62%</t>
        </is>
      </c>
      <c r="G5" s="23" t="inlineStr">
        <is>
          <t>Semanal</t>
        </is>
      </c>
      <c r="H5" s="6" t="inlineStr"/>
      <c r="I5" s="6" t="inlineStr"/>
    </row>
    <row r="6">
      <c r="A6" s="5" t="inlineStr">
        <is>
          <t>Financiera</t>
        </is>
      </c>
      <c r="B6" s="5" t="inlineStr">
        <is>
          <t>Costo de alimentos</t>
        </is>
      </c>
      <c r="C6" s="5" t="inlineStr">
        <is>
          <t>Alimentos usados / ventas de alimentos</t>
        </is>
      </c>
      <c r="D6" s="23" t="inlineStr">
        <is>
          <t>27%</t>
        </is>
      </c>
      <c r="E6" s="23" t="inlineStr">
        <is>
          <t>25%</t>
        </is>
      </c>
      <c r="F6" s="23" t="inlineStr">
        <is>
          <t>30%</t>
        </is>
      </c>
      <c r="G6" s="23" t="inlineStr">
        <is>
          <t>Semanal</t>
        </is>
      </c>
      <c r="H6" s="6" t="inlineStr"/>
      <c r="I6" s="6" t="inlineStr"/>
    </row>
    <row r="7">
      <c r="A7" s="5" t="inlineStr">
        <is>
          <t>Financiera</t>
        </is>
      </c>
      <c r="B7" s="5" t="inlineStr">
        <is>
          <t>Costo de mano de obra</t>
        </is>
      </c>
      <c r="C7" s="5" t="inlineStr">
        <is>
          <t>Mano de obra con prestaciones / ventas</t>
        </is>
      </c>
      <c r="D7" s="23" t="inlineStr">
        <is>
          <t>31%</t>
        </is>
      </c>
      <c r="E7" s="23" t="inlineStr">
        <is>
          <t>28%</t>
        </is>
      </c>
      <c r="F7" s="23" t="inlineStr">
        <is>
          <t>34%</t>
        </is>
      </c>
      <c r="G7" s="23" t="inlineStr">
        <is>
          <t>Semanal</t>
        </is>
      </c>
      <c r="H7" s="6" t="inlineStr"/>
      <c r="I7" s="6" t="inlineStr"/>
    </row>
    <row r="8">
      <c r="A8" s="5" t="inlineStr">
        <is>
          <t>Financiera</t>
        </is>
      </c>
      <c r="B8" s="5" t="inlineStr">
        <is>
          <t>Margen de seguridad</t>
        </is>
      </c>
      <c r="C8" s="5" t="inlineStr">
        <is>
          <t>(Unidades reales - equilibrio) / unidades reales</t>
        </is>
      </c>
      <c r="D8" s="23" t="inlineStr">
        <is>
          <t>20%</t>
        </is>
      </c>
      <c r="E8" s="23" t="inlineStr">
        <is>
          <t>15%</t>
        </is>
      </c>
      <c r="F8" s="23" t="inlineStr"/>
      <c r="G8" s="23" t="inlineStr">
        <is>
          <t>Mensual</t>
        </is>
      </c>
      <c r="H8" s="6" t="inlineStr"/>
      <c r="I8" s="6" t="inlineStr"/>
    </row>
    <row r="9">
      <c r="A9" s="5" t="inlineStr">
        <is>
          <t>Financiera</t>
        </is>
      </c>
      <c r="B9" s="5" t="inlineStr">
        <is>
          <t>Caja contra la reserva</t>
        </is>
      </c>
      <c r="C9" s="5" t="inlineStr">
        <is>
          <t>Caja disponible / costo fijo mensual</t>
        </is>
      </c>
      <c r="D9" s="23" t="inlineStr">
        <is>
          <t>3.0</t>
        </is>
      </c>
      <c r="E9" s="23" t="inlineStr">
        <is>
          <t>2.0</t>
        </is>
      </c>
      <c r="F9" s="23" t="inlineStr"/>
      <c r="G9" s="23" t="inlineStr">
        <is>
          <t>Semanal</t>
        </is>
      </c>
      <c r="H9" s="6" t="inlineStr"/>
      <c r="I9" s="6" t="inlineStr"/>
    </row>
    <row r="10">
      <c r="A10" s="5" t="inlineStr">
        <is>
          <t>Cliente</t>
        </is>
      </c>
      <c r="B10" s="5" t="inlineStr">
        <is>
          <t>Cubiertos</t>
        </is>
      </c>
      <c r="C10" s="5" t="inlineStr">
        <is>
          <t>Conteo por franja horaria</t>
        </is>
      </c>
      <c r="D10" s="23" t="inlineStr"/>
      <c r="E10" s="23" t="inlineStr"/>
      <c r="F10" s="23" t="inlineStr"/>
      <c r="G10" s="23" t="inlineStr">
        <is>
          <t>Diaria</t>
        </is>
      </c>
      <c r="H10" s="6" t="inlineStr"/>
      <c r="I10" s="6" t="inlineStr"/>
    </row>
    <row r="11">
      <c r="A11" s="5" t="inlineStr">
        <is>
          <t>Cliente</t>
        </is>
      </c>
      <c r="B11" s="5" t="inlineStr">
        <is>
          <t>Cuenta promedio</t>
        </is>
      </c>
      <c r="C11" s="5" t="inlineStr">
        <is>
          <t>Ventas / cubiertos</t>
        </is>
      </c>
      <c r="D11" s="23" t="inlineStr"/>
      <c r="E11" s="23" t="inlineStr"/>
      <c r="F11" s="23" t="inlineStr"/>
      <c r="G11" s="23" t="inlineStr">
        <is>
          <t>Semanal</t>
        </is>
      </c>
      <c r="H11" s="6" t="inlineStr"/>
      <c r="I11" s="6" t="inlineStr"/>
    </row>
    <row r="12">
      <c r="A12" s="5" t="inlineStr">
        <is>
          <t>Cliente</t>
        </is>
      </c>
      <c r="B12" s="5" t="inlineStr">
        <is>
          <t>Tasa de repetición</t>
        </is>
      </c>
      <c r="C12" s="5" t="inlineStr">
        <is>
          <t>Huéspedes que vuelven / huéspedes totales</t>
        </is>
      </c>
      <c r="D12" s="23" t="inlineStr"/>
      <c r="E12" s="23" t="inlineStr"/>
      <c r="F12" s="23" t="inlineStr"/>
      <c r="G12" s="23" t="inlineStr">
        <is>
          <t>Mensual</t>
        </is>
      </c>
      <c r="H12" s="6" t="inlineStr"/>
      <c r="I12" s="6" t="inlineStr"/>
    </row>
    <row r="13">
      <c r="A13" s="5" t="inlineStr">
        <is>
          <t>Cliente</t>
        </is>
      </c>
      <c r="B13" s="5" t="inlineStr">
        <is>
          <t>Tasa de respuesta a reseñas</t>
        </is>
      </c>
      <c r="C13" s="5" t="inlineStr">
        <is>
          <t>Reseñas respondidas / reseñas recibidas</t>
        </is>
      </c>
      <c r="D13" s="23" t="inlineStr">
        <is>
          <t>100%</t>
        </is>
      </c>
      <c r="E13" s="23" t="inlineStr">
        <is>
          <t>90%</t>
        </is>
      </c>
      <c r="F13" s="23" t="inlineStr"/>
      <c r="G13" s="23" t="inlineStr">
        <is>
          <t>Semanal</t>
        </is>
      </c>
      <c r="H13" s="6" t="inlineStr"/>
      <c r="I13" s="6" t="inlineStr"/>
    </row>
    <row r="14">
      <c r="A14" s="5" t="inlineStr">
        <is>
          <t>Cliente</t>
        </is>
      </c>
      <c r="B14" s="5" t="inlineStr">
        <is>
          <t>Costo de adquirir un cliente</t>
        </is>
      </c>
      <c r="C14" s="5" t="inlineStr">
        <is>
          <t>Gasto de canales / clientes nuevos</t>
        </is>
      </c>
      <c r="D14" s="23" t="inlineStr"/>
      <c r="E14" s="23" t="inlineStr"/>
      <c r="F14" s="23" t="inlineStr"/>
      <c r="G14" s="23" t="inlineStr">
        <is>
          <t>Mensual</t>
        </is>
      </c>
      <c r="H14" s="6" t="inlineStr"/>
      <c r="I14" s="6" t="inlineStr"/>
    </row>
    <row r="15">
      <c r="A15" s="5" t="inlineStr">
        <is>
          <t>Proceso</t>
        </is>
      </c>
      <c r="B15" s="5" t="inlineStr">
        <is>
          <t>Costo de alimentos teórico contra real</t>
        </is>
      </c>
      <c r="C15" s="5" t="inlineStr">
        <is>
          <t>Porcentaje de la mezcla costeada menos porcentaje real</t>
        </is>
      </c>
      <c r="D15" s="23" t="inlineStr">
        <is>
          <t>0.0 pts</t>
        </is>
      </c>
      <c r="E15" s="23" t="inlineStr"/>
      <c r="F15" s="23" t="inlineStr">
        <is>
          <t>1.5 pts</t>
        </is>
      </c>
      <c r="G15" s="23" t="inlineStr">
        <is>
          <t>Mensual</t>
        </is>
      </c>
      <c r="H15" s="6" t="inlineStr"/>
      <c r="I15" s="6" t="inlineStr"/>
    </row>
    <row r="16">
      <c r="A16" s="5" t="inlineStr">
        <is>
          <t>Proceso</t>
        </is>
      </c>
      <c r="B16" s="5" t="inlineStr">
        <is>
          <t>Tasa de aprobación de porciones</t>
        </is>
      </c>
      <c r="C16" s="5" t="inlineStr">
        <is>
          <t>Ítems dentro de especificación / ítems probados</t>
        </is>
      </c>
      <c r="D16" s="23" t="inlineStr">
        <is>
          <t>95%</t>
        </is>
      </c>
      <c r="E16" s="23" t="inlineStr">
        <is>
          <t>90%</t>
        </is>
      </c>
      <c r="F16" s="23" t="inlineStr"/>
      <c r="G16" s="23" t="inlineStr">
        <is>
          <t>Semanal</t>
        </is>
      </c>
      <c r="H16" s="6" t="inlineStr"/>
      <c r="I16" s="6" t="inlineStr"/>
    </row>
    <row r="17">
      <c r="A17" s="5" t="inlineStr">
        <is>
          <t>Proceso</t>
        </is>
      </c>
      <c r="B17" s="5" t="inlineStr">
        <is>
          <t>Tiempo de tiquete en el pico</t>
        </is>
      </c>
      <c r="C17" s="5" t="inlineStr">
        <is>
          <t>Minutos promedio, franja pico</t>
        </is>
      </c>
      <c r="D17" s="23" t="inlineStr"/>
      <c r="E17" s="23" t="inlineStr"/>
      <c r="F17" s="23" t="inlineStr"/>
      <c r="G17" s="23" t="inlineStr">
        <is>
          <t>Diaria</t>
        </is>
      </c>
      <c r="H17" s="6" t="inlineStr"/>
      <c r="I17" s="6" t="inlineStr"/>
    </row>
    <row r="18">
      <c r="A18" s="5" t="inlineStr">
        <is>
          <t>Proceso</t>
        </is>
      </c>
      <c r="B18" s="5" t="inlineStr">
        <is>
          <t>Sobrante el día de pedido</t>
        </is>
      </c>
      <c r="C18" s="5" t="inlineStr">
        <is>
          <t>Unidades sobrantes / par</t>
        </is>
      </c>
      <c r="D18" s="23" t="inlineStr">
        <is>
          <t>0</t>
        </is>
      </c>
      <c r="E18" s="23" t="inlineStr"/>
      <c r="F18" s="23" t="inlineStr">
        <is>
          <t>1</t>
        </is>
      </c>
      <c r="G18" s="23" t="inlineStr">
        <is>
          <t>Semanal</t>
        </is>
      </c>
      <c r="H18" s="6" t="inlineStr"/>
      <c r="I18" s="6" t="inlineStr"/>
    </row>
    <row r="19">
      <c r="A19" s="5" t="inlineStr">
        <is>
          <t>Personas</t>
        </is>
      </c>
      <c r="B19" s="5" t="inlineStr">
        <is>
          <t>Rotación</t>
        </is>
      </c>
      <c r="C19" s="5" t="inlineStr">
        <is>
          <t>Salidas / personal promedio</t>
        </is>
      </c>
      <c r="D19" s="23" t="inlineStr"/>
      <c r="E19" s="23" t="inlineStr"/>
      <c r="F19" s="23" t="inlineStr"/>
      <c r="G19" s="23" t="inlineStr">
        <is>
          <t>Trimestral</t>
        </is>
      </c>
      <c r="H19" s="6" t="inlineStr"/>
      <c r="I19" s="6" t="inlineStr"/>
    </row>
    <row r="20">
      <c r="A20" s="5" t="inlineStr">
        <is>
          <t>Personas</t>
        </is>
      </c>
      <c r="B20" s="5" t="inlineStr">
        <is>
          <t>Prueba de ausencia</t>
        </is>
      </c>
      <c r="C20" s="5" t="inlineStr">
        <is>
          <t>Pasa o falla, registrado</t>
        </is>
      </c>
      <c r="D20" s="23" t="inlineStr">
        <is>
          <t>Pasa</t>
        </is>
      </c>
      <c r="E20" s="23" t="inlineStr"/>
      <c r="F20" s="23" t="inlineStr"/>
      <c r="G20" s="23" t="inlineStr">
        <is>
          <t>Semestral</t>
        </is>
      </c>
      <c r="H20" s="6" t="inlineStr"/>
      <c r="I20" s="6" t="inlineStr"/>
    </row>
    <row r="21"/>
    <row r="22"/>
    <row r="23">
      <c r="A23" s="2" t="inlineStr">
        <is>
          <t>El piso y el techo importan tanto como el objetivo. Un número con solo objetivo produce una discusión cada mes sobre si está lo bastante cerca. Un número con banda produce una acción: dentro de ella, se deja quieto; fuera de ella, el nombre de la columna de responsable tiene algo que hacer antes de la siguiente lectura.</t>
        </is>
      </c>
    </row>
  </sheetData>
  <mergeCells count="1">
    <mergeCell ref="A23:I23"/>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21"/>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44" customWidth="1" min="8" max="8"/>
    <col width="40" customWidth="1" min="9" max="9"/>
    <col width="14" customWidth="1" min="10" max="10"/>
    <col width="14" customWidth="1" min="11" max="11"/>
    <col width="14" customWidth="1" min="12" max="12"/>
    <col width="14" customWidth="1" min="13" max="13"/>
  </cols>
  <sheetData>
    <row r="1">
      <c r="A1" s="1" t="inlineStr">
        <is>
          <t>12. El cierre mensual</t>
        </is>
      </c>
    </row>
    <row r="2">
      <c r="A2" s="2" t="inlineStr">
        <is>
          <t>Noventa minutos, la misma mañana todos los meses. Esto es lo que convierte el cuadro de mando en un cuadro de mando y no en una página dentro de una carpeta.</t>
        </is>
      </c>
    </row>
    <row r="3"/>
    <row r="4" ht="24" customHeight="1">
      <c r="A4" s="3" t="inlineStr">
        <is>
          <t>MES</t>
        </is>
      </c>
      <c r="B4" s="4" t="inlineStr">
        <is>
          <t>INGRESOS</t>
        </is>
      </c>
      <c r="C4" s="4" t="inlineStr">
        <is>
          <t>ALIMENTOS USADOS</t>
        </is>
      </c>
      <c r="D4" s="4" t="inlineStr">
        <is>
          <t>MANO DE OBRA</t>
        </is>
      </c>
      <c r="E4" s="4" t="inlineStr">
        <is>
          <t>COSTO PRIMO %</t>
        </is>
      </c>
      <c r="F4" s="4" t="inlineStr">
        <is>
          <t>CUBIERTOS</t>
        </is>
      </c>
      <c r="G4" s="4" t="inlineStr">
        <is>
          <t>CUENTA PROMEDIO</t>
        </is>
      </c>
      <c r="H4" s="4" t="inlineStr">
        <is>
          <t>LAS TRES VARIACIONES MÁS GRANDES, Y LA CAUSA</t>
        </is>
      </c>
      <c r="I4" s="4" t="inlineStr">
        <is>
          <t>LA ÚNICA ACCIÓN, RESPONSABLE Y FECHA</t>
        </is>
      </c>
    </row>
    <row r="5">
      <c r="A5" s="5" t="inlineStr">
        <is>
          <t>Enero</t>
        </is>
      </c>
      <c r="B5" s="19" t="inlineStr"/>
      <c r="C5" s="19" t="inlineStr"/>
      <c r="D5" s="19" t="inlineStr"/>
      <c r="E5" s="13">
        <f>IFERROR((C5+D5)/B5,"")</f>
        <v/>
      </c>
      <c r="F5" s="6" t="inlineStr"/>
      <c r="G5" s="20">
        <f>IFERROR(B5/F5,"")</f>
        <v/>
      </c>
      <c r="H5" s="9" t="inlineStr"/>
      <c r="I5" s="9" t="inlineStr"/>
    </row>
    <row r="6">
      <c r="A6" s="5" t="inlineStr">
        <is>
          <t>Febrero</t>
        </is>
      </c>
      <c r="B6" s="19" t="inlineStr"/>
      <c r="C6" s="19" t="inlineStr"/>
      <c r="D6" s="19" t="inlineStr"/>
      <c r="E6" s="13">
        <f>IFERROR((C6+D6)/B6,"")</f>
        <v/>
      </c>
      <c r="F6" s="6" t="inlineStr"/>
      <c r="G6" s="20">
        <f>IFERROR(B6/F6,"")</f>
        <v/>
      </c>
      <c r="H6" s="9" t="inlineStr"/>
      <c r="I6" s="9" t="inlineStr"/>
    </row>
    <row r="7">
      <c r="A7" s="5" t="inlineStr">
        <is>
          <t>Marzo</t>
        </is>
      </c>
      <c r="B7" s="19" t="inlineStr"/>
      <c r="C7" s="19" t="inlineStr"/>
      <c r="D7" s="19" t="inlineStr"/>
      <c r="E7" s="13">
        <f>IFERROR((C7+D7)/B7,"")</f>
        <v/>
      </c>
      <c r="F7" s="6" t="inlineStr"/>
      <c r="G7" s="20">
        <f>IFERROR(B7/F7,"")</f>
        <v/>
      </c>
      <c r="H7" s="9" t="inlineStr"/>
      <c r="I7" s="9" t="inlineStr"/>
    </row>
    <row r="8">
      <c r="A8" s="5" t="inlineStr">
        <is>
          <t>Abril</t>
        </is>
      </c>
      <c r="B8" s="19" t="inlineStr"/>
      <c r="C8" s="19" t="inlineStr"/>
      <c r="D8" s="19" t="inlineStr"/>
      <c r="E8" s="13">
        <f>IFERROR((C8+D8)/B8,"")</f>
        <v/>
      </c>
      <c r="F8" s="6" t="inlineStr"/>
      <c r="G8" s="20">
        <f>IFERROR(B8/F8,"")</f>
        <v/>
      </c>
      <c r="H8" s="9" t="inlineStr"/>
      <c r="I8" s="9" t="inlineStr"/>
    </row>
    <row r="9">
      <c r="A9" s="5" t="inlineStr">
        <is>
          <t>Mayo</t>
        </is>
      </c>
      <c r="B9" s="19" t="inlineStr"/>
      <c r="C9" s="19" t="inlineStr"/>
      <c r="D9" s="19" t="inlineStr"/>
      <c r="E9" s="13">
        <f>IFERROR((C9+D9)/B9,"")</f>
        <v/>
      </c>
      <c r="F9" s="6" t="inlineStr"/>
      <c r="G9" s="20">
        <f>IFERROR(B9/F9,"")</f>
        <v/>
      </c>
      <c r="H9" s="9" t="inlineStr"/>
      <c r="I9" s="9" t="inlineStr"/>
    </row>
    <row r="10">
      <c r="A10" s="5" t="inlineStr">
        <is>
          <t>Junio</t>
        </is>
      </c>
      <c r="B10" s="19" t="inlineStr"/>
      <c r="C10" s="19" t="inlineStr"/>
      <c r="D10" s="19" t="inlineStr"/>
      <c r="E10" s="13">
        <f>IFERROR((C10+D10)/B10,"")</f>
        <v/>
      </c>
      <c r="F10" s="6" t="inlineStr"/>
      <c r="G10" s="20">
        <f>IFERROR(B10/F10,"")</f>
        <v/>
      </c>
      <c r="H10" s="9" t="inlineStr"/>
      <c r="I10" s="9" t="inlineStr"/>
    </row>
    <row r="11">
      <c r="A11" s="5" t="inlineStr">
        <is>
          <t>Julio</t>
        </is>
      </c>
      <c r="B11" s="19" t="inlineStr"/>
      <c r="C11" s="19" t="inlineStr"/>
      <c r="D11" s="19" t="inlineStr"/>
      <c r="E11" s="13">
        <f>IFERROR((C11+D11)/B11,"")</f>
        <v/>
      </c>
      <c r="F11" s="6" t="inlineStr"/>
      <c r="G11" s="20">
        <f>IFERROR(B11/F11,"")</f>
        <v/>
      </c>
      <c r="H11" s="9" t="inlineStr"/>
      <c r="I11" s="9" t="inlineStr"/>
    </row>
    <row r="12">
      <c r="A12" s="5" t="inlineStr">
        <is>
          <t>Agosto</t>
        </is>
      </c>
      <c r="B12" s="19" t="inlineStr"/>
      <c r="C12" s="19" t="inlineStr"/>
      <c r="D12" s="19" t="inlineStr"/>
      <c r="E12" s="13">
        <f>IFERROR((C12+D12)/B12,"")</f>
        <v/>
      </c>
      <c r="F12" s="6" t="inlineStr"/>
      <c r="G12" s="20">
        <f>IFERROR(B12/F12,"")</f>
        <v/>
      </c>
      <c r="H12" s="9" t="inlineStr"/>
      <c r="I12" s="9" t="inlineStr"/>
    </row>
    <row r="13">
      <c r="A13" s="5" t="inlineStr">
        <is>
          <t>Septiembre</t>
        </is>
      </c>
      <c r="B13" s="19" t="inlineStr"/>
      <c r="C13" s="19" t="inlineStr"/>
      <c r="D13" s="19" t="inlineStr"/>
      <c r="E13" s="13">
        <f>IFERROR((C13+D13)/B13,"")</f>
        <v/>
      </c>
      <c r="F13" s="6" t="inlineStr"/>
      <c r="G13" s="20">
        <f>IFERROR(B13/F13,"")</f>
        <v/>
      </c>
      <c r="H13" s="9" t="inlineStr"/>
      <c r="I13" s="9" t="inlineStr"/>
    </row>
    <row r="14">
      <c r="A14" s="5" t="inlineStr">
        <is>
          <t>Octubre</t>
        </is>
      </c>
      <c r="B14" s="19" t="inlineStr"/>
      <c r="C14" s="19" t="inlineStr"/>
      <c r="D14" s="19" t="inlineStr"/>
      <c r="E14" s="13">
        <f>IFERROR((C14+D14)/B14,"")</f>
        <v/>
      </c>
      <c r="F14" s="6" t="inlineStr"/>
      <c r="G14" s="20">
        <f>IFERROR(B14/F14,"")</f>
        <v/>
      </c>
      <c r="H14" s="9" t="inlineStr"/>
      <c r="I14" s="9" t="inlineStr"/>
    </row>
    <row r="15">
      <c r="A15" s="5" t="inlineStr">
        <is>
          <t>Noviembre</t>
        </is>
      </c>
      <c r="B15" s="19" t="inlineStr"/>
      <c r="C15" s="19" t="inlineStr"/>
      <c r="D15" s="19" t="inlineStr"/>
      <c r="E15" s="13">
        <f>IFERROR((C15+D15)/B15,"")</f>
        <v/>
      </c>
      <c r="F15" s="6" t="inlineStr"/>
      <c r="G15" s="20">
        <f>IFERROR(B15/F15,"")</f>
        <v/>
      </c>
      <c r="H15" s="9" t="inlineStr"/>
      <c r="I15" s="9" t="inlineStr"/>
    </row>
    <row r="16">
      <c r="A16" s="5" t="inlineStr">
        <is>
          <t>Diciembre</t>
        </is>
      </c>
      <c r="B16" s="19" t="inlineStr"/>
      <c r="C16" s="19" t="inlineStr"/>
      <c r="D16" s="19" t="inlineStr"/>
      <c r="E16" s="13">
        <f>IFERROR((C16+D16)/B16,"")</f>
        <v/>
      </c>
      <c r="F16" s="6" t="inlineStr"/>
      <c r="G16" s="20">
        <f>IFERROR(B16/F16,"")</f>
        <v/>
      </c>
      <c r="H16" s="9" t="inlineStr"/>
      <c r="I16" s="9" t="inlineStr"/>
    </row>
    <row r="17"/>
    <row r="18"/>
    <row r="19">
      <c r="A19" s="2" t="inlineStr">
        <is>
          <t>Los alimentos usados son inventario inicial más compras menos inventario final, contado y no estimado. Compras dividido entre ventas es una lectura de dos minutos, no un número sobre el cual actuar.</t>
        </is>
      </c>
    </row>
    <row r="20"/>
    <row r="21">
      <c r="A21" s="2" t="inlineStr">
        <is>
          <t>Clasifique cada variación como una de cuatro cosas: mal preciado, mal porcionado, mal comprado, o se vendió una mezcla distinta de la planeada. Son cuatro problemas distintos con cuatro remedios distintos, y distinguirlos es todo el retorno de la Parte II del Plano.</t>
        </is>
      </c>
    </row>
  </sheetData>
  <mergeCells count="2">
    <mergeCell ref="A21:I21"/>
    <mergeCell ref="A19:I1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2026-10-13T14:37:50Z</dcterms:created>
  <dcterms:modified xmlns:dcterms="http://purl.org/dc/terms/" xmlns:xsi="http://www.w3.org/2001/XMLSchema-instance" xsi:type="dcterms:W3CDTF">2026-10-13T14:37:50Z</dcterms:modified>
</cp:coreProperties>
</file>